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45" windowWidth="19815" windowHeight="7665"/>
  </bookViews>
  <sheets>
    <sheet name="COVER" sheetId="1" r:id="rId1"/>
    <sheet name="Tahun ke 3" sheetId="20" r:id="rId2"/>
    <sheet name="Tahun ke 2" sheetId="19" r:id="rId3"/>
    <sheet name="Tahun ke 1" sheetId="18" r:id="rId4"/>
    <sheet name="NPV+IRR" sheetId="21" r:id="rId5"/>
    <sheet name="PP" sheetId="22" r:id="rId6"/>
    <sheet name="BEP3" sheetId="26" r:id="rId7"/>
    <sheet name="BEP2" sheetId="25" r:id="rId8"/>
    <sheet name="BEP1" sheetId="23" r:id="rId9"/>
    <sheet name="BC" sheetId="24" r:id="rId10"/>
    <sheet name="ASUMSI" sheetId="27" r:id="rId11"/>
    <sheet name="RINGKASAN" sheetId="28" r:id="rId12"/>
  </sheets>
  <calcPr calcId="124519"/>
</workbook>
</file>

<file path=xl/calcChain.xml><?xml version="1.0" encoding="utf-8"?>
<calcChain xmlns="http://schemas.openxmlformats.org/spreadsheetml/2006/main">
  <c r="E34" i="28"/>
  <c r="G34" s="1"/>
  <c r="D34"/>
  <c r="F34" s="1"/>
  <c r="E33"/>
  <c r="G33" s="1"/>
  <c r="D33"/>
  <c r="F33" s="1"/>
  <c r="E32"/>
  <c r="G32" s="1"/>
  <c r="D32"/>
  <c r="F32" s="1"/>
  <c r="E30"/>
  <c r="G30" s="1"/>
  <c r="D30"/>
  <c r="F30" s="1"/>
  <c r="F35" s="1"/>
  <c r="D5"/>
  <c r="D4"/>
  <c r="D3"/>
  <c r="G35" l="1"/>
  <c r="B20" i="22" l="1"/>
  <c r="E3" i="21"/>
  <c r="E4"/>
  <c r="E5"/>
  <c r="E6"/>
  <c r="H6" i="26"/>
  <c r="F6"/>
  <c r="H6" i="25"/>
  <c r="F6"/>
  <c r="H6" i="23"/>
  <c r="F6"/>
  <c r="F25" i="20"/>
  <c r="F25" i="19"/>
  <c r="F24" i="20"/>
  <c r="F24" i="19"/>
  <c r="F24" i="18"/>
  <c r="F10"/>
  <c r="F31" i="20"/>
  <c r="C32"/>
  <c r="F32" s="1"/>
  <c r="C5" i="28" s="1"/>
  <c r="F5" s="1"/>
  <c r="F31" i="19"/>
  <c r="C32"/>
  <c r="F32" s="1"/>
  <c r="C4" i="28" s="1"/>
  <c r="F4" s="1"/>
  <c r="C5" i="27"/>
  <c r="C6" s="1"/>
  <c r="C7" s="1"/>
  <c r="C8" s="1"/>
  <c r="C11" s="1"/>
  <c r="C5" i="21" l="1"/>
  <c r="C25" i="26" l="1"/>
  <c r="C15"/>
  <c r="C14"/>
  <c r="C25" i="25"/>
  <c r="C15"/>
  <c r="C14"/>
  <c r="C15" i="23"/>
  <c r="C14"/>
  <c r="C26"/>
  <c r="F9" l="1"/>
  <c r="C26" i="26" l="1"/>
  <c r="F26" s="1"/>
  <c r="F25"/>
  <c r="F16"/>
  <c r="F15"/>
  <c r="F14"/>
  <c r="F9"/>
  <c r="H7"/>
  <c r="F7"/>
  <c r="H5"/>
  <c r="F5"/>
  <c r="H4"/>
  <c r="F4"/>
  <c r="H3"/>
  <c r="F3"/>
  <c r="C26" i="25"/>
  <c r="F26" s="1"/>
  <c r="F25"/>
  <c r="F16"/>
  <c r="F15"/>
  <c r="F14"/>
  <c r="F9"/>
  <c r="H7"/>
  <c r="F7"/>
  <c r="H5"/>
  <c r="F5"/>
  <c r="H4"/>
  <c r="F4"/>
  <c r="H3"/>
  <c r="H8" s="1"/>
  <c r="F3"/>
  <c r="F23" i="18"/>
  <c r="H3" i="23"/>
  <c r="F3"/>
  <c r="F11" i="18"/>
  <c r="D5" i="24"/>
  <c r="D4"/>
  <c r="D3"/>
  <c r="H8" i="26" l="1"/>
  <c r="F17"/>
  <c r="C21" s="1"/>
  <c r="H10"/>
  <c r="C20" s="1"/>
  <c r="H10" i="25"/>
  <c r="C20" s="1"/>
  <c r="F17"/>
  <c r="C21" s="1"/>
  <c r="C27" i="23"/>
  <c r="F27" s="1"/>
  <c r="F26"/>
  <c r="F14"/>
  <c r="F16"/>
  <c r="F15"/>
  <c r="F23" i="20"/>
  <c r="F23" i="19"/>
  <c r="F22" i="18"/>
  <c r="H7" i="23"/>
  <c r="H5"/>
  <c r="H4"/>
  <c r="H8" s="1"/>
  <c r="H10" s="1"/>
  <c r="F7"/>
  <c r="F5"/>
  <c r="F4"/>
  <c r="G3" i="21"/>
  <c r="D6"/>
  <c r="D5"/>
  <c r="D4"/>
  <c r="D3"/>
  <c r="F3" s="1"/>
  <c r="C22" i="26" l="1"/>
  <c r="C28" s="1"/>
  <c r="C22" i="25"/>
  <c r="C28" s="1"/>
  <c r="F17" i="23"/>
  <c r="C22" s="1"/>
  <c r="C21"/>
  <c r="F22" i="20"/>
  <c r="F21"/>
  <c r="F20"/>
  <c r="F19"/>
  <c r="F18"/>
  <c r="F17"/>
  <c r="F10"/>
  <c r="F9"/>
  <c r="F8"/>
  <c r="F7"/>
  <c r="F6"/>
  <c r="F5"/>
  <c r="F4"/>
  <c r="F3"/>
  <c r="C31" i="18"/>
  <c r="F31" s="1"/>
  <c r="C3" i="28" s="1"/>
  <c r="F3" s="1"/>
  <c r="F6" s="1"/>
  <c r="F9" i="18"/>
  <c r="F22" i="19"/>
  <c r="F21"/>
  <c r="F20"/>
  <c r="F19"/>
  <c r="F18"/>
  <c r="F17"/>
  <c r="F3"/>
  <c r="F10"/>
  <c r="F9"/>
  <c r="F8"/>
  <c r="F7"/>
  <c r="F6"/>
  <c r="F5"/>
  <c r="F4"/>
  <c r="F30" i="18"/>
  <c r="F21"/>
  <c r="F20"/>
  <c r="F19"/>
  <c r="F18"/>
  <c r="F17"/>
  <c r="F16"/>
  <c r="F8"/>
  <c r="F7"/>
  <c r="F6"/>
  <c r="F5"/>
  <c r="F4"/>
  <c r="F3"/>
  <c r="C29" i="26" l="1"/>
  <c r="C8" i="22"/>
  <c r="C5" i="24"/>
  <c r="F5" s="1"/>
  <c r="C6" i="21"/>
  <c r="C4" i="24"/>
  <c r="F4" s="1"/>
  <c r="C6" i="22"/>
  <c r="C3" i="24"/>
  <c r="F3" s="1"/>
  <c r="C4" i="21"/>
  <c r="C4" i="22"/>
  <c r="C23" i="23"/>
  <c r="C29" s="1"/>
  <c r="G35" s="1"/>
  <c r="C29" i="25"/>
  <c r="F26" i="20"/>
  <c r="F27" s="1"/>
  <c r="F13"/>
  <c r="B5" i="28" s="1"/>
  <c r="E5" s="1"/>
  <c r="F25" i="18"/>
  <c r="F26" s="1"/>
  <c r="F12"/>
  <c r="F13" i="19"/>
  <c r="B4" i="28" s="1"/>
  <c r="E4" s="1"/>
  <c r="F26" i="19"/>
  <c r="F27" s="1"/>
  <c r="B3" i="28" l="1"/>
  <c r="E3" s="1"/>
  <c r="E6" s="1"/>
  <c r="B7" s="1"/>
  <c r="A20" i="21"/>
  <c r="C3" i="22" s="1"/>
  <c r="C5" s="1"/>
  <c r="C7" s="1"/>
  <c r="B18" s="1"/>
  <c r="B19" s="1"/>
  <c r="E6"/>
  <c r="B5" i="24"/>
  <c r="E5" s="1"/>
  <c r="F6"/>
  <c r="C30" i="23"/>
  <c r="G6" i="21"/>
  <c r="F6"/>
  <c r="B4" i="24"/>
  <c r="E4" s="1"/>
  <c r="G5" i="21"/>
  <c r="F5"/>
  <c r="B3" i="24"/>
  <c r="E3" s="1"/>
  <c r="F4" i="21"/>
  <c r="G4"/>
  <c r="E6" i="24" l="1"/>
  <c r="B7" s="1"/>
  <c r="F7" i="21"/>
  <c r="E8" i="22"/>
  <c r="F8" s="1"/>
  <c r="G8" s="1"/>
  <c r="H8" s="1"/>
  <c r="I8" s="1"/>
  <c r="J8" s="1"/>
  <c r="K8" s="1"/>
  <c r="L8" s="1"/>
  <c r="M8" s="1"/>
  <c r="C9"/>
  <c r="G7" i="21"/>
  <c r="J6" s="1"/>
  <c r="J5" l="1"/>
  <c r="J8" s="1"/>
  <c r="J7"/>
  <c r="J9" l="1"/>
</calcChain>
</file>

<file path=xl/sharedStrings.xml><?xml version="1.0" encoding="utf-8"?>
<sst xmlns="http://schemas.openxmlformats.org/spreadsheetml/2006/main" count="428" uniqueCount="123">
  <si>
    <t>Nilai</t>
  </si>
  <si>
    <t>Tenaga Kerja</t>
  </si>
  <si>
    <t>kg</t>
  </si>
  <si>
    <t>TOTAL</t>
  </si>
  <si>
    <t>NPV</t>
  </si>
  <si>
    <t>Total</t>
  </si>
  <si>
    <t>Transportasi</t>
  </si>
  <si>
    <t>Trial Desain Komposisi</t>
  </si>
  <si>
    <t>Izin Produksi</t>
  </si>
  <si>
    <t>Karung 10 kg</t>
  </si>
  <si>
    <t>Unit</t>
  </si>
  <si>
    <t>kali</t>
  </si>
  <si>
    <t>Paket</t>
  </si>
  <si>
    <t>Lokasi</t>
  </si>
  <si>
    <t>PRODUKSI</t>
  </si>
  <si>
    <t>SATUAN</t>
  </si>
  <si>
    <t>URAIAN</t>
  </si>
  <si>
    <t>ANALISIS FINANSIAL</t>
  </si>
  <si>
    <t>NO</t>
  </si>
  <si>
    <t>JUMLAH</t>
  </si>
  <si>
    <t>HARGA SATUAN</t>
  </si>
  <si>
    <t>TOTAL BIAYA</t>
  </si>
  <si>
    <t>Alat Pirolisator/Pembakaran</t>
  </si>
  <si>
    <t>Mesin Jahit Portable</t>
  </si>
  <si>
    <t>Hak Paten</t>
  </si>
  <si>
    <t xml:space="preserve">Trial Lapangan </t>
  </si>
  <si>
    <t>TOTAL BIAYA (Rp)</t>
  </si>
  <si>
    <t>HARGA SATUAN (Rp)</t>
  </si>
  <si>
    <t>JENIS BIAYA</t>
  </si>
  <si>
    <t>Bahan Baku Tongkol Jagung</t>
  </si>
  <si>
    <t>buah</t>
  </si>
  <si>
    <t>Orang</t>
  </si>
  <si>
    <t>Total Per bulan</t>
  </si>
  <si>
    <t>Total Per Tahun</t>
  </si>
  <si>
    <t>Penyusutan Pirolisator</t>
  </si>
  <si>
    <t>Penyusutan Mesin Jahit</t>
  </si>
  <si>
    <t>PRODUKSI DAN NILAI PRODUKSI BIOCHAR</t>
  </si>
  <si>
    <t>Penerimaan Per Bulan</t>
  </si>
  <si>
    <t>Penerimaan Tahun 1</t>
  </si>
  <si>
    <t>Fermentor</t>
  </si>
  <si>
    <t>INVESTASI TAHUN KE-2</t>
  </si>
  <si>
    <t>BIAYA OPERASIONAL TAHUN KE-2</t>
  </si>
  <si>
    <t>INVESTASI AWAL</t>
  </si>
  <si>
    <t>BIAYA OPERASIONAL TAHUN KE-1</t>
  </si>
  <si>
    <t>INVESTASI TAHUN KE-3</t>
  </si>
  <si>
    <t>TAHUN</t>
  </si>
  <si>
    <t>KETERANGAN</t>
  </si>
  <si>
    <t>ALIRAN KAS</t>
  </si>
  <si>
    <t>Modal dan biaya operasional selama 3 tahun</t>
  </si>
  <si>
    <t>Pendapatan Tahun ke-1</t>
  </si>
  <si>
    <t>Pendapatan Tahun ke-2</t>
  </si>
  <si>
    <t>Pendapatan Tahun ke-3</t>
  </si>
  <si>
    <t>HASIL ANALISIS</t>
  </si>
  <si>
    <t>DF (6%)</t>
  </si>
  <si>
    <t>PRESENT VALUE (6%)</t>
  </si>
  <si>
    <r>
      <t>i</t>
    </r>
    <r>
      <rPr>
        <vertAlign val="subscript"/>
        <sz val="11"/>
        <color theme="1"/>
        <rFont val="Calibri"/>
        <family val="2"/>
        <scheme val="minor"/>
      </rPr>
      <t>pos</t>
    </r>
  </si>
  <si>
    <r>
      <t>i</t>
    </r>
    <r>
      <rPr>
        <vertAlign val="subscript"/>
        <sz val="11"/>
        <color theme="1"/>
        <rFont val="Calibri"/>
        <family val="2"/>
        <scheme val="minor"/>
      </rPr>
      <t>neg</t>
    </r>
  </si>
  <si>
    <r>
      <t>NPV</t>
    </r>
    <r>
      <rPr>
        <vertAlign val="subscript"/>
        <sz val="11"/>
        <color theme="1"/>
        <rFont val="Calibri"/>
        <family val="2"/>
        <scheme val="minor"/>
      </rPr>
      <t>pos</t>
    </r>
  </si>
  <si>
    <r>
      <t>NPV</t>
    </r>
    <r>
      <rPr>
        <vertAlign val="subscript"/>
        <sz val="11"/>
        <color theme="1"/>
        <rFont val="Calibri"/>
        <family val="2"/>
        <scheme val="minor"/>
      </rPr>
      <t>neg</t>
    </r>
  </si>
  <si>
    <r>
      <t>NPV(i</t>
    </r>
    <r>
      <rPr>
        <vertAlign val="subscript"/>
        <sz val="11"/>
        <color theme="1"/>
        <rFont val="Calibri"/>
        <family val="2"/>
        <scheme val="minor"/>
      </rPr>
      <t>neg</t>
    </r>
    <r>
      <rPr>
        <sz val="11"/>
        <color theme="1"/>
        <rFont val="Calibri"/>
        <family val="2"/>
        <scheme val="minor"/>
      </rPr>
      <t>-i</t>
    </r>
    <r>
      <rPr>
        <vertAlign val="subscript"/>
        <sz val="11"/>
        <color theme="1"/>
        <rFont val="Calibri"/>
        <family val="2"/>
        <scheme val="minor"/>
      </rPr>
      <t>pos</t>
    </r>
    <r>
      <rPr>
        <sz val="11"/>
        <color theme="1"/>
        <rFont val="Calibri"/>
        <family val="2"/>
        <scheme val="minor"/>
      </rPr>
      <t>)</t>
    </r>
  </si>
  <si>
    <r>
      <t>NPV</t>
    </r>
    <r>
      <rPr>
        <vertAlign val="subscript"/>
        <sz val="11"/>
        <color theme="1"/>
        <rFont val="Calibri"/>
        <family val="2"/>
        <scheme val="minor"/>
      </rPr>
      <t xml:space="preserve">pos </t>
    </r>
    <r>
      <rPr>
        <sz val="11"/>
        <color theme="1"/>
        <rFont val="Calibri"/>
        <family val="2"/>
        <scheme val="minor"/>
      </rPr>
      <t>+ NPV</t>
    </r>
    <r>
      <rPr>
        <vertAlign val="subscript"/>
        <sz val="11"/>
        <color theme="1"/>
        <rFont val="Calibri"/>
        <family val="2"/>
        <scheme val="minor"/>
      </rPr>
      <t>neg</t>
    </r>
  </si>
  <si>
    <t>IRR</t>
  </si>
  <si>
    <t>Uraian</t>
  </si>
  <si>
    <t>BIAYA TETAP</t>
  </si>
  <si>
    <t>UMUR EKONOMIS (TAHUN)</t>
  </si>
  <si>
    <t>BIAYA PENYUSUTAN (Rp)</t>
  </si>
  <si>
    <t>Penyusutan Fermentor</t>
  </si>
  <si>
    <t>BIAYA VARIABEL</t>
  </si>
  <si>
    <t>Bahan Baku Tongkol</t>
  </si>
  <si>
    <t>Buah</t>
  </si>
  <si>
    <t>BEP HARGA (Rp/kg)</t>
  </si>
  <si>
    <t>R/L</t>
  </si>
  <si>
    <t>Tahun Ke</t>
  </si>
  <si>
    <t>Cost</t>
  </si>
  <si>
    <t>Benefit</t>
  </si>
  <si>
    <t>NPC</t>
  </si>
  <si>
    <t>NPB</t>
  </si>
  <si>
    <t>DF 6%</t>
  </si>
  <si>
    <t>B/C</t>
  </si>
  <si>
    <t>Bahan Baku Tempurung kelapa +Tongkol Jagung</t>
  </si>
  <si>
    <t>Mesin Pencampur (Mixer)</t>
  </si>
  <si>
    <t>Mesin Pencampur</t>
  </si>
  <si>
    <t xml:space="preserve">Trial </t>
  </si>
  <si>
    <t>Trial</t>
  </si>
  <si>
    <t>Penyusutan Mixer</t>
  </si>
  <si>
    <t>TOTAL BIAYA PENYUSUTAN</t>
  </si>
  <si>
    <t>DF (8%)</t>
  </si>
  <si>
    <t>PRESENT VALUE (8%)</t>
  </si>
  <si>
    <t>ASUMSI</t>
  </si>
  <si>
    <t>TARGET LUASAN</t>
  </si>
  <si>
    <t>UNIT</t>
  </si>
  <si>
    <t>HEKTAR</t>
  </si>
  <si>
    <t>KG</t>
  </si>
  <si>
    <t>DOSIS BIOCHAR PER HEKTAR</t>
  </si>
  <si>
    <t>KAPASITAS PRODUKSI PER BULAN</t>
  </si>
  <si>
    <t>KAPASITAS PRODUKSI PER TAHUN</t>
  </si>
  <si>
    <t>KAPASITAS PRODUKSI PER HARI</t>
  </si>
  <si>
    <t>PROSES PRODUKSI PER HARI</t>
  </si>
  <si>
    <t>KALI</t>
  </si>
  <si>
    <t>JUMLAH ALAT PEMBAKAR</t>
  </si>
  <si>
    <t>KAPASITAS ALAT</t>
  </si>
  <si>
    <t>BAHAN BAKU</t>
  </si>
  <si>
    <t>Mesin Crusher</t>
  </si>
  <si>
    <t>Penyusutan Crusher</t>
  </si>
  <si>
    <t>Crusher</t>
  </si>
  <si>
    <t>PRODUKSI BIOCHAR PLUS MULTIGUNA</t>
  </si>
  <si>
    <r>
      <t>NPV DENGAN DF 6% MENGHASILKAN NILAI</t>
    </r>
    <r>
      <rPr>
        <b/>
        <sz val="11"/>
        <color theme="1"/>
        <rFont val="Calibri"/>
        <family val="2"/>
        <scheme val="minor"/>
      </rPr>
      <t xml:space="preserve"> Rp.30.733.842</t>
    </r>
    <r>
      <rPr>
        <sz val="11"/>
        <color theme="1"/>
        <rFont val="Calibri"/>
        <family val="2"/>
        <scheme val="minor"/>
      </rPr>
      <t>. USAHA DIKATAKAN LAYAK KARENA NPV&gt;0</t>
    </r>
  </si>
  <si>
    <t>IRR = 13,427%. Nilai IRR&gt;suku bunga deposito bank per tahun yang berlaku saat ini, yaitu IRR&gt;6%  sehingga usaha dikatakan layak</t>
  </si>
  <si>
    <t>NILAI B/C (1,18)&gt;1 SEHINGGA LAYAK UNTUK DILANJUTKAN</t>
  </si>
  <si>
    <t>NILAI B/C 1,18 ARTINYA SETIAP INVESTASI SEBESAR Rp. 1</t>
  </si>
  <si>
    <t xml:space="preserve"> AKAN MEMBERIKAN TAMBAHAN PENERIMAAN SEBESAR Rp. 1,18</t>
  </si>
  <si>
    <t xml:space="preserve">Modal dan biaya operasional </t>
  </si>
  <si>
    <t>selama 3 tahun</t>
  </si>
  <si>
    <t>IRR = 13,427%. Nilai IRR&gt;suku bunga deposito bank per tahun yang berlaku saat ini, yaitu</t>
  </si>
  <si>
    <t xml:space="preserve"> IRR&gt;6%  sehingga usaha dikatakan layak</t>
  </si>
  <si>
    <r>
      <t>i</t>
    </r>
    <r>
      <rPr>
        <vertAlign val="subscript"/>
        <sz val="9"/>
        <color theme="1"/>
        <rFont val="Calibri"/>
        <family val="2"/>
        <charset val="1"/>
        <scheme val="minor"/>
      </rPr>
      <t>pos</t>
    </r>
  </si>
  <si>
    <r>
      <t>i</t>
    </r>
    <r>
      <rPr>
        <vertAlign val="subscript"/>
        <sz val="9"/>
        <color theme="1"/>
        <rFont val="Calibri"/>
        <family val="2"/>
        <charset val="1"/>
        <scheme val="minor"/>
      </rPr>
      <t>neg</t>
    </r>
  </si>
  <si>
    <r>
      <t>NPV</t>
    </r>
    <r>
      <rPr>
        <vertAlign val="subscript"/>
        <sz val="9"/>
        <color theme="1"/>
        <rFont val="Calibri"/>
        <family val="2"/>
        <charset val="1"/>
        <scheme val="minor"/>
      </rPr>
      <t>pos</t>
    </r>
  </si>
  <si>
    <r>
      <t>NPV</t>
    </r>
    <r>
      <rPr>
        <vertAlign val="subscript"/>
        <sz val="9"/>
        <color theme="1"/>
        <rFont val="Calibri"/>
        <family val="2"/>
        <charset val="1"/>
        <scheme val="minor"/>
      </rPr>
      <t>neg</t>
    </r>
  </si>
  <si>
    <r>
      <t>NPV(i</t>
    </r>
    <r>
      <rPr>
        <vertAlign val="subscript"/>
        <sz val="9"/>
        <color theme="1"/>
        <rFont val="Calibri"/>
        <family val="2"/>
        <charset val="1"/>
        <scheme val="minor"/>
      </rPr>
      <t>neg</t>
    </r>
    <r>
      <rPr>
        <sz val="9"/>
        <color theme="1"/>
        <rFont val="Calibri"/>
        <family val="2"/>
        <charset val="1"/>
        <scheme val="minor"/>
      </rPr>
      <t>-i</t>
    </r>
    <r>
      <rPr>
        <vertAlign val="subscript"/>
        <sz val="9"/>
        <color theme="1"/>
        <rFont val="Calibri"/>
        <family val="2"/>
        <charset val="1"/>
        <scheme val="minor"/>
      </rPr>
      <t>pos</t>
    </r>
    <r>
      <rPr>
        <sz val="9"/>
        <color theme="1"/>
        <rFont val="Calibri"/>
        <family val="2"/>
        <charset val="1"/>
        <scheme val="minor"/>
      </rPr>
      <t>)</t>
    </r>
  </si>
  <si>
    <r>
      <t>NPV</t>
    </r>
    <r>
      <rPr>
        <vertAlign val="subscript"/>
        <sz val="9"/>
        <color theme="1"/>
        <rFont val="Calibri"/>
        <family val="2"/>
        <charset val="1"/>
        <scheme val="minor"/>
      </rPr>
      <t>pos</t>
    </r>
    <r>
      <rPr>
        <sz val="9"/>
        <color theme="1"/>
        <rFont val="Calibri"/>
        <family val="2"/>
        <charset val="1"/>
        <scheme val="minor"/>
      </rPr>
      <t xml:space="preserve"> + NPV</t>
    </r>
    <r>
      <rPr>
        <vertAlign val="subscript"/>
        <sz val="9"/>
        <color theme="1"/>
        <rFont val="Calibri"/>
        <family val="2"/>
        <charset val="1"/>
        <scheme val="minor"/>
      </rPr>
      <t>neg</t>
    </r>
  </si>
  <si>
    <r>
      <t>NPV DENGAN DF 6% MENGHASILKAN NILAI</t>
    </r>
    <r>
      <rPr>
        <b/>
        <sz val="9"/>
        <color theme="1"/>
        <rFont val="Calibri"/>
        <family val="2"/>
        <charset val="1"/>
        <scheme val="minor"/>
      </rPr>
      <t xml:space="preserve"> Rp.30.733.842</t>
    </r>
    <r>
      <rPr>
        <sz val="9"/>
        <color theme="1"/>
        <rFont val="Calibri"/>
        <family val="2"/>
        <charset val="1"/>
        <scheme val="minor"/>
      </rPr>
      <t>. USAHA DIKATAKAN LAYAK KARENA NPV&gt;0</t>
    </r>
  </si>
  <si>
    <t>PROF. SUWARDJI</t>
  </si>
</sst>
</file>

<file path=xl/styles.xml><?xml version="1.0" encoding="utf-8"?>
<styleSheet xmlns="http://schemas.openxmlformats.org/spreadsheetml/2006/main">
  <numFmts count="4">
    <numFmt numFmtId="164" formatCode="_(&quot;Rp&quot;* #,##0_);_(&quot;Rp&quot;* \(#,##0\);_(&quot;Rp&quot;* &quot;-&quot;_);_(@_)"/>
    <numFmt numFmtId="165" formatCode="_(* #,##0_);_(* \(#,##0\);_(* &quot;-&quot;_);_(@_)"/>
    <numFmt numFmtId="166" formatCode="0.000"/>
    <numFmt numFmtId="167" formatCode="_(* #,##0.00_);_(* \(#,##0.00\);_(* &quot;-&quot;_);_(@_)"/>
  </numFmts>
  <fonts count="19">
    <font>
      <sz val="11"/>
      <color theme="1"/>
      <name val="Calibri"/>
      <family val="2"/>
      <scheme val="minor"/>
    </font>
    <font>
      <b/>
      <sz val="11"/>
      <color theme="1"/>
      <name val="Calibri"/>
      <family val="2"/>
      <scheme val="minor"/>
    </font>
    <font>
      <b/>
      <sz val="11"/>
      <color theme="1"/>
      <name val="Arial"/>
      <family val="2"/>
    </font>
    <font>
      <b/>
      <sz val="16"/>
      <color theme="1"/>
      <name val="Calibri"/>
      <family val="2"/>
      <scheme val="minor"/>
    </font>
    <font>
      <b/>
      <sz val="10"/>
      <color theme="1"/>
      <name val="Arial"/>
      <family val="2"/>
    </font>
    <font>
      <vertAlign val="subscript"/>
      <sz val="11"/>
      <color theme="1"/>
      <name val="Calibri"/>
      <family val="2"/>
      <scheme val="minor"/>
    </font>
    <font>
      <b/>
      <sz val="14"/>
      <color theme="1"/>
      <name val="Arial"/>
      <family val="2"/>
    </font>
    <font>
      <b/>
      <sz val="16"/>
      <color theme="1"/>
      <name val="Arial"/>
      <family val="2"/>
    </font>
    <font>
      <b/>
      <sz val="14"/>
      <color theme="1"/>
      <name val="Calibri"/>
      <family val="2"/>
      <scheme val="minor"/>
    </font>
    <font>
      <b/>
      <sz val="11"/>
      <color theme="1"/>
      <name val="Times New Roman"/>
      <family val="1"/>
    </font>
    <font>
      <sz val="11"/>
      <color theme="1"/>
      <name val="Times New Roman"/>
      <family val="1"/>
    </font>
    <font>
      <b/>
      <sz val="9"/>
      <color theme="1"/>
      <name val="Times New Roman"/>
      <family val="1"/>
    </font>
    <font>
      <sz val="9"/>
      <color theme="1"/>
      <name val="Times New Roman"/>
      <family val="1"/>
    </font>
    <font>
      <b/>
      <sz val="9"/>
      <color theme="1"/>
      <name val="Calibri"/>
      <family val="2"/>
      <scheme val="minor"/>
    </font>
    <font>
      <sz val="9"/>
      <color theme="1"/>
      <name val="Calibri"/>
      <family val="2"/>
      <charset val="1"/>
      <scheme val="minor"/>
    </font>
    <font>
      <sz val="9"/>
      <color theme="1"/>
      <name val="Calibri"/>
      <family val="2"/>
      <scheme val="minor"/>
    </font>
    <font>
      <vertAlign val="subscript"/>
      <sz val="9"/>
      <color theme="1"/>
      <name val="Calibri"/>
      <family val="2"/>
      <charset val="1"/>
      <scheme val="minor"/>
    </font>
    <font>
      <b/>
      <sz val="9"/>
      <color theme="1"/>
      <name val="Calibri"/>
      <family val="2"/>
      <charset val="1"/>
      <scheme val="minor"/>
    </font>
    <font>
      <b/>
      <sz val="12"/>
      <color theme="1"/>
      <name val="Arial"/>
      <family val="2"/>
    </font>
  </fonts>
  <fills count="5">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rgb="FF92D050"/>
        <bgColor indexed="64"/>
      </patternFill>
    </fill>
  </fills>
  <borders count="20">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17">
    <xf numFmtId="0" fontId="0" fillId="0" borderId="0" xfId="0"/>
    <xf numFmtId="0" fontId="0" fillId="2" borderId="0" xfId="0" applyFill="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3" fontId="0" fillId="0" borderId="0" xfId="0" applyNumberFormat="1"/>
    <xf numFmtId="0" fontId="0" fillId="0" borderId="10" xfId="0" applyBorder="1"/>
    <xf numFmtId="165" fontId="0" fillId="0" borderId="10" xfId="0" applyNumberFormat="1" applyBorder="1"/>
    <xf numFmtId="0" fontId="1" fillId="0" borderId="10" xfId="0" applyFont="1" applyBorder="1" applyAlignment="1">
      <alignment horizontal="center"/>
    </xf>
    <xf numFmtId="165" fontId="1" fillId="0" borderId="10" xfId="0" applyNumberFormat="1" applyFont="1" applyBorder="1"/>
    <xf numFmtId="165" fontId="0" fillId="0" borderId="0" xfId="0" applyNumberFormat="1"/>
    <xf numFmtId="0" fontId="1" fillId="0" borderId="10" xfId="0" applyFont="1" applyBorder="1" applyAlignment="1">
      <alignment horizontal="center"/>
    </xf>
    <xf numFmtId="0" fontId="1" fillId="0" borderId="10" xfId="0" applyFont="1" applyBorder="1" applyAlignment="1">
      <alignment horizontal="center"/>
    </xf>
    <xf numFmtId="0" fontId="0" fillId="0" borderId="10" xfId="0" applyBorder="1" applyAlignment="1">
      <alignment horizontal="center"/>
    </xf>
    <xf numFmtId="37" fontId="0" fillId="0" borderId="0" xfId="0" applyNumberFormat="1"/>
    <xf numFmtId="0" fontId="0" fillId="0" borderId="10" xfId="0" applyBorder="1" applyAlignment="1">
      <alignment vertical="center"/>
    </xf>
    <xf numFmtId="0" fontId="0" fillId="0" borderId="10" xfId="0" applyBorder="1" applyAlignment="1">
      <alignment vertical="center" wrapText="1"/>
    </xf>
    <xf numFmtId="37" fontId="0" fillId="0" borderId="10" xfId="0" applyNumberFormat="1" applyBorder="1" applyAlignment="1">
      <alignment vertical="center"/>
    </xf>
    <xf numFmtId="3" fontId="0" fillId="0" borderId="10" xfId="0" applyNumberFormat="1" applyBorder="1" applyAlignment="1">
      <alignment vertical="center"/>
    </xf>
    <xf numFmtId="165" fontId="0" fillId="0" borderId="10" xfId="0" applyNumberFormat="1" applyBorder="1" applyAlignment="1">
      <alignment vertical="center"/>
    </xf>
    <xf numFmtId="165" fontId="1" fillId="0" borderId="10" xfId="0" applyNumberFormat="1" applyFont="1" applyBorder="1" applyAlignment="1">
      <alignment vertical="center"/>
    </xf>
    <xf numFmtId="165" fontId="1" fillId="0" borderId="0" xfId="0" applyNumberFormat="1" applyFont="1"/>
    <xf numFmtId="165" fontId="0" fillId="0" borderId="10" xfId="0" applyNumberFormat="1" applyBorder="1" applyAlignment="1">
      <alignment wrapText="1"/>
    </xf>
    <xf numFmtId="166" fontId="0" fillId="0" borderId="10" xfId="0" applyNumberFormat="1" applyBorder="1"/>
    <xf numFmtId="0" fontId="1" fillId="0" borderId="10" xfId="0" applyFont="1" applyFill="1" applyBorder="1" applyAlignment="1">
      <alignment horizontal="center"/>
    </xf>
    <xf numFmtId="0" fontId="1" fillId="0" borderId="10" xfId="0" applyFont="1" applyBorder="1" applyAlignment="1">
      <alignment horizontal="center" vertical="center"/>
    </xf>
    <xf numFmtId="0" fontId="0" fillId="2" borderId="10" xfId="0" applyFill="1" applyBorder="1" applyAlignment="1">
      <alignment vertical="center"/>
    </xf>
    <xf numFmtId="165" fontId="0" fillId="2" borderId="10" xfId="0" applyNumberFormat="1" applyFill="1" applyBorder="1" applyAlignment="1">
      <alignment vertical="center"/>
    </xf>
    <xf numFmtId="0" fontId="1" fillId="0" borderId="10" xfId="0" applyFont="1" applyFill="1" applyBorder="1" applyAlignment="1">
      <alignment horizontal="center" vertical="center" wrapText="1"/>
    </xf>
    <xf numFmtId="0" fontId="0" fillId="0" borderId="12" xfId="0" applyBorder="1"/>
    <xf numFmtId="0" fontId="8" fillId="0" borderId="0" xfId="0" applyFont="1" applyAlignment="1"/>
    <xf numFmtId="165" fontId="0" fillId="0" borderId="0" xfId="0" applyNumberFormat="1" applyBorder="1"/>
    <xf numFmtId="0" fontId="1" fillId="0" borderId="16" xfId="0" applyFont="1" applyBorder="1"/>
    <xf numFmtId="165" fontId="1" fillId="0" borderId="16" xfId="0" applyNumberFormat="1" applyFont="1" applyBorder="1"/>
    <xf numFmtId="0" fontId="1" fillId="0" borderId="10" xfId="0" applyFont="1" applyFill="1" applyBorder="1"/>
    <xf numFmtId="0" fontId="9" fillId="3" borderId="10" xfId="0" applyFont="1" applyFill="1" applyBorder="1" applyAlignment="1">
      <alignment horizontal="center" vertical="center"/>
    </xf>
    <xf numFmtId="0" fontId="10" fillId="3" borderId="10" xfId="0" applyFont="1" applyFill="1" applyBorder="1"/>
    <xf numFmtId="3" fontId="10" fillId="3" borderId="10" xfId="0" applyNumberFormat="1" applyFont="1" applyFill="1" applyBorder="1"/>
    <xf numFmtId="2" fontId="10" fillId="3" borderId="10" xfId="0" applyNumberFormat="1" applyFont="1" applyFill="1" applyBorder="1"/>
    <xf numFmtId="3" fontId="9" fillId="3" borderId="10" xfId="0" applyNumberFormat="1" applyFont="1" applyFill="1" applyBorder="1"/>
    <xf numFmtId="0" fontId="1" fillId="4" borderId="10" xfId="0" applyFont="1" applyFill="1" applyBorder="1"/>
    <xf numFmtId="164" fontId="0" fillId="0" borderId="0" xfId="0" applyNumberFormat="1"/>
    <xf numFmtId="0" fontId="1" fillId="0" borderId="10" xfId="0" applyFont="1" applyBorder="1" applyAlignment="1">
      <alignment horizontal="center"/>
    </xf>
    <xf numFmtId="0" fontId="0" fillId="0" borderId="10" xfId="0" applyBorder="1" applyAlignment="1">
      <alignment horizontal="center"/>
    </xf>
    <xf numFmtId="0" fontId="1" fillId="0" borderId="10" xfId="0" applyFont="1" applyBorder="1" applyAlignment="1">
      <alignment horizontal="center" vertical="center"/>
    </xf>
    <xf numFmtId="0" fontId="1" fillId="0" borderId="10" xfId="0" applyFont="1" applyBorder="1" applyAlignment="1">
      <alignment horizontal="center"/>
    </xf>
    <xf numFmtId="0" fontId="0" fillId="0" borderId="0" xfId="0" applyBorder="1"/>
    <xf numFmtId="0" fontId="0" fillId="0" borderId="0" xfId="0" applyBorder="1" applyAlignment="1">
      <alignment wrapText="1"/>
    </xf>
    <xf numFmtId="165" fontId="1" fillId="0" borderId="0" xfId="0" applyNumberFormat="1" applyFont="1" applyBorder="1"/>
    <xf numFmtId="2" fontId="1" fillId="4" borderId="10" xfId="0" applyNumberFormat="1" applyFont="1" applyFill="1" applyBorder="1"/>
    <xf numFmtId="0" fontId="11" fillId="3" borderId="10" xfId="0" applyFont="1" applyFill="1" applyBorder="1" applyAlignment="1">
      <alignment horizontal="center" vertical="center"/>
    </xf>
    <xf numFmtId="0" fontId="12" fillId="3" borderId="10" xfId="0" applyFont="1" applyFill="1" applyBorder="1"/>
    <xf numFmtId="3" fontId="12" fillId="3" borderId="10" xfId="0" applyNumberFormat="1" applyFont="1" applyFill="1" applyBorder="1"/>
    <xf numFmtId="2" fontId="12" fillId="3" borderId="10" xfId="0" applyNumberFormat="1" applyFont="1" applyFill="1" applyBorder="1"/>
    <xf numFmtId="3" fontId="11" fillId="3" borderId="10" xfId="0" applyNumberFormat="1" applyFont="1" applyFill="1" applyBorder="1"/>
    <xf numFmtId="0" fontId="13" fillId="4" borderId="10" xfId="0" applyFont="1" applyFill="1" applyBorder="1"/>
    <xf numFmtId="2" fontId="13" fillId="4" borderId="10" xfId="0" applyNumberFormat="1" applyFont="1" applyFill="1" applyBorder="1"/>
    <xf numFmtId="0" fontId="14" fillId="0" borderId="0" xfId="0" applyFont="1"/>
    <xf numFmtId="0" fontId="13" fillId="0" borderId="10" xfId="0" applyFont="1" applyBorder="1" applyAlignment="1">
      <alignment horizontal="center"/>
    </xf>
    <xf numFmtId="0" fontId="14" fillId="0" borderId="10" xfId="0" applyFont="1" applyBorder="1"/>
    <xf numFmtId="165" fontId="14" fillId="0" borderId="10" xfId="0" applyNumberFormat="1" applyFont="1" applyBorder="1"/>
    <xf numFmtId="165" fontId="13" fillId="0" borderId="10" xfId="0" applyNumberFormat="1" applyFont="1" applyBorder="1"/>
    <xf numFmtId="0" fontId="13" fillId="0" borderId="16" xfId="0" applyFont="1" applyBorder="1" applyAlignment="1">
      <alignment horizontal="center"/>
    </xf>
    <xf numFmtId="0" fontId="13" fillId="0" borderId="10" xfId="0" applyFont="1" applyBorder="1" applyAlignment="1">
      <alignment horizontal="center" wrapText="1"/>
    </xf>
    <xf numFmtId="0" fontId="15" fillId="0" borderId="16" xfId="0" applyFont="1" applyBorder="1" applyAlignment="1">
      <alignment vertical="center"/>
    </xf>
    <xf numFmtId="0" fontId="15" fillId="0" borderId="19" xfId="0" applyFont="1" applyBorder="1" applyAlignment="1">
      <alignment vertical="center"/>
    </xf>
    <xf numFmtId="0" fontId="15" fillId="0" borderId="10" xfId="0" applyFont="1" applyBorder="1" applyAlignment="1">
      <alignment vertical="center"/>
    </xf>
    <xf numFmtId="165" fontId="15" fillId="0" borderId="10" xfId="0" applyNumberFormat="1" applyFont="1" applyBorder="1" applyAlignment="1">
      <alignment vertical="center"/>
    </xf>
    <xf numFmtId="3" fontId="15" fillId="0" borderId="10" xfId="0" applyNumberFormat="1" applyFont="1" applyBorder="1" applyAlignment="1">
      <alignment vertical="center"/>
    </xf>
    <xf numFmtId="0" fontId="13" fillId="0" borderId="0" xfId="0" applyFont="1"/>
    <xf numFmtId="0" fontId="15" fillId="0" borderId="0" xfId="0" applyFont="1"/>
    <xf numFmtId="167" fontId="14" fillId="0" borderId="10" xfId="0" applyNumberFormat="1" applyFont="1" applyBorder="1"/>
    <xf numFmtId="0" fontId="3" fillId="2" borderId="13" xfId="0" applyFont="1" applyFill="1" applyBorder="1" applyAlignment="1">
      <alignment horizontal="center"/>
    </xf>
    <xf numFmtId="0" fontId="3" fillId="2" borderId="1" xfId="0" applyFont="1" applyFill="1" applyBorder="1" applyAlignment="1">
      <alignment horizontal="center"/>
    </xf>
    <xf numFmtId="0" fontId="3" fillId="2" borderId="14"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6" fillId="2" borderId="5" xfId="0" applyFont="1" applyFill="1" applyBorder="1" applyAlignment="1">
      <alignment horizontal="center"/>
    </xf>
    <xf numFmtId="0" fontId="6" fillId="2" borderId="0" xfId="0" applyFont="1" applyFill="1" applyBorder="1" applyAlignment="1">
      <alignment horizontal="center"/>
    </xf>
    <xf numFmtId="0" fontId="6" fillId="2" borderId="6" xfId="0" applyFont="1" applyFill="1" applyBorder="1" applyAlignment="1">
      <alignment horizontal="center"/>
    </xf>
    <xf numFmtId="0" fontId="18" fillId="2" borderId="5" xfId="0" applyFont="1" applyFill="1" applyBorder="1" applyAlignment="1">
      <alignment horizontal="center"/>
    </xf>
    <xf numFmtId="0" fontId="18" fillId="2" borderId="0" xfId="0" applyFont="1" applyFill="1" applyBorder="1" applyAlignment="1">
      <alignment horizontal="center"/>
    </xf>
    <xf numFmtId="0" fontId="18" fillId="2" borderId="6" xfId="0" applyFont="1" applyFill="1" applyBorder="1" applyAlignment="1">
      <alignment horizontal="center"/>
    </xf>
    <xf numFmtId="0" fontId="4" fillId="2" borderId="5" xfId="0" applyFont="1" applyFill="1" applyBorder="1" applyAlignment="1">
      <alignment horizontal="center"/>
    </xf>
    <xf numFmtId="0" fontId="4" fillId="2" borderId="0" xfId="0" applyFont="1" applyFill="1" applyBorder="1" applyAlignment="1">
      <alignment horizontal="center"/>
    </xf>
    <xf numFmtId="0" fontId="4" fillId="2" borderId="6" xfId="0" applyFont="1" applyFill="1" applyBorder="1" applyAlignment="1">
      <alignment horizontal="center"/>
    </xf>
    <xf numFmtId="0" fontId="7" fillId="2" borderId="5" xfId="0" applyFont="1" applyFill="1" applyBorder="1" applyAlignment="1">
      <alignment horizontal="center"/>
    </xf>
    <xf numFmtId="0" fontId="7" fillId="2" borderId="0" xfId="0" applyFont="1" applyFill="1" applyBorder="1" applyAlignment="1">
      <alignment horizontal="center"/>
    </xf>
    <xf numFmtId="0" fontId="7" fillId="2" borderId="6" xfId="0" applyFont="1" applyFill="1" applyBorder="1" applyAlignment="1">
      <alignment horizontal="center"/>
    </xf>
    <xf numFmtId="0" fontId="1" fillId="0" borderId="0" xfId="0" applyFont="1" applyBorder="1" applyAlignment="1">
      <alignment horizontal="center"/>
    </xf>
    <xf numFmtId="0" fontId="1" fillId="0" borderId="10" xfId="0" applyFont="1" applyBorder="1" applyAlignment="1">
      <alignment horizontal="center"/>
    </xf>
    <xf numFmtId="0" fontId="0" fillId="0" borderId="10" xfId="0" applyBorder="1" applyAlignment="1">
      <alignment horizontal="center"/>
    </xf>
    <xf numFmtId="0" fontId="8" fillId="0" borderId="15" xfId="0" applyFont="1" applyBorder="1" applyAlignment="1">
      <alignment horizontal="center"/>
    </xf>
    <xf numFmtId="0" fontId="1" fillId="0" borderId="11" xfId="0" applyFont="1" applyBorder="1" applyAlignment="1">
      <alignment horizontal="center"/>
    </xf>
    <xf numFmtId="0" fontId="1" fillId="0" borderId="1" xfId="0" applyFont="1" applyBorder="1" applyAlignment="1">
      <alignment horizontal="center"/>
    </xf>
    <xf numFmtId="0" fontId="1" fillId="0" borderId="12" xfId="0" applyFont="1" applyBorder="1" applyAlignment="1">
      <alignment horizontal="center"/>
    </xf>
    <xf numFmtId="0" fontId="8" fillId="0" borderId="0" xfId="0" applyFont="1" applyBorder="1" applyAlignment="1">
      <alignment horizontal="center"/>
    </xf>
    <xf numFmtId="0" fontId="0" fillId="0" borderId="0" xfId="0" applyAlignment="1">
      <alignment horizontal="center"/>
    </xf>
    <xf numFmtId="165" fontId="0" fillId="0" borderId="0" xfId="0" applyNumberFormat="1" applyAlignment="1">
      <alignment horizontal="center"/>
    </xf>
    <xf numFmtId="0" fontId="1" fillId="0" borderId="10" xfId="0" applyFont="1" applyBorder="1" applyAlignment="1">
      <alignment horizontal="center" vertical="center"/>
    </xf>
    <xf numFmtId="3" fontId="1" fillId="0" borderId="10" xfId="0" applyNumberFormat="1" applyFont="1" applyBorder="1" applyAlignment="1">
      <alignment horizontal="center" vertical="center"/>
    </xf>
    <xf numFmtId="0" fontId="0" fillId="0" borderId="11" xfId="0" applyBorder="1" applyAlignment="1">
      <alignment horizontal="center"/>
    </xf>
    <xf numFmtId="0" fontId="0" fillId="0" borderId="12" xfId="0" applyBorder="1" applyAlignment="1">
      <alignment horizontal="center"/>
    </xf>
    <xf numFmtId="0" fontId="13" fillId="0" borderId="10" xfId="0" applyFont="1" applyBorder="1" applyAlignment="1">
      <alignment horizontal="center" vertical="center"/>
    </xf>
    <xf numFmtId="3" fontId="13" fillId="0" borderId="10" xfId="0" applyNumberFormat="1" applyFont="1" applyBorder="1" applyAlignment="1">
      <alignment horizontal="center" vertical="center"/>
    </xf>
    <xf numFmtId="0" fontId="15" fillId="0" borderId="17" xfId="0" applyFont="1" applyBorder="1" applyAlignment="1">
      <alignment horizontal="right" vertical="center"/>
    </xf>
    <xf numFmtId="0" fontId="15" fillId="0" borderId="18" xfId="0" applyFont="1" applyBorder="1" applyAlignment="1">
      <alignment horizontal="right" vertical="center"/>
    </xf>
    <xf numFmtId="37" fontId="15" fillId="0" borderId="16" xfId="0" applyNumberFormat="1" applyFont="1" applyBorder="1" applyAlignment="1">
      <alignment horizontal="center" vertical="center"/>
    </xf>
    <xf numFmtId="37" fontId="15" fillId="0" borderId="19" xfId="0" applyNumberFormat="1" applyFont="1" applyBorder="1" applyAlignment="1">
      <alignment horizontal="center" vertical="center"/>
    </xf>
    <xf numFmtId="0" fontId="15" fillId="0" borderId="16" xfId="0" applyFont="1" applyBorder="1" applyAlignment="1">
      <alignment horizontal="center" vertical="center"/>
    </xf>
    <xf numFmtId="0" fontId="15" fillId="0" borderId="19" xfId="0" applyFont="1" applyBorder="1" applyAlignment="1">
      <alignment horizontal="center" vertical="center"/>
    </xf>
    <xf numFmtId="3" fontId="15" fillId="0" borderId="16" xfId="0" applyNumberFormat="1" applyFont="1" applyBorder="1" applyAlignment="1">
      <alignment horizontal="center" vertical="center"/>
    </xf>
    <xf numFmtId="3" fontId="15" fillId="0" borderId="19" xfId="0" applyNumberFormat="1"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Tahun ke 1'!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Tahun ke 1'!A1"/><Relationship Id="rId1" Type="http://schemas.openxmlformats.org/officeDocument/2006/relationships/hyperlink" Target="#'Tahun ke 3'!A1"/></Relationships>
</file>

<file path=xl/drawings/_rels/drawing3.xml.rels><?xml version="1.0" encoding="UTF-8" standalone="yes"?>
<Relationships xmlns="http://schemas.openxmlformats.org/package/2006/relationships"><Relationship Id="rId1" Type="http://schemas.openxmlformats.org/officeDocument/2006/relationships/hyperlink" Target="#'Tahun ke 2'!A1"/></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2</xdr:rowOff>
    </xdr:from>
    <xdr:to>
      <xdr:col>1</xdr:col>
      <xdr:colOff>464344</xdr:colOff>
      <xdr:row>4</xdr:row>
      <xdr:rowOff>10597</xdr:rowOff>
    </xdr:to>
    <xdr:pic>
      <xdr:nvPicPr>
        <xdr:cNvPr id="2" name="Picture 1" descr="logo unram.png"/>
        <xdr:cNvPicPr>
          <a:picLocks noChangeAspect="1"/>
        </xdr:cNvPicPr>
      </xdr:nvPicPr>
      <xdr:blipFill>
        <a:blip xmlns:r="http://schemas.openxmlformats.org/officeDocument/2006/relationships" r:embed="rId1" cstate="print"/>
        <a:stretch>
          <a:fillRect/>
        </a:stretch>
      </xdr:blipFill>
      <xdr:spPr>
        <a:xfrm>
          <a:off x="200025" y="2"/>
          <a:ext cx="871538" cy="879751"/>
        </a:xfrm>
        <a:prstGeom prst="rect">
          <a:avLst/>
        </a:prstGeom>
      </xdr:spPr>
    </xdr:pic>
    <xdr:clientData/>
  </xdr:twoCellAnchor>
  <xdr:twoCellAnchor>
    <xdr:from>
      <xdr:col>0</xdr:col>
      <xdr:colOff>390525</xdr:colOff>
      <xdr:row>10</xdr:row>
      <xdr:rowOff>38100</xdr:rowOff>
    </xdr:from>
    <xdr:to>
      <xdr:col>10</xdr:col>
      <xdr:colOff>342900</xdr:colOff>
      <xdr:row>15</xdr:row>
      <xdr:rowOff>133350</xdr:rowOff>
    </xdr:to>
    <xdr:sp macro="" textlink="">
      <xdr:nvSpPr>
        <xdr:cNvPr id="3" name="TextBox 2"/>
        <xdr:cNvSpPr txBox="1"/>
      </xdr:nvSpPr>
      <xdr:spPr>
        <a:xfrm>
          <a:off x="390525" y="1562100"/>
          <a:ext cx="6048375" cy="10477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id-ID" sz="1200" b="1">
              <a:latin typeface="Arial" pitchFamily="34" charset="0"/>
              <a:cs typeface="Arial" pitchFamily="34" charset="0"/>
            </a:rPr>
            <a:t>ANALISIS FINANSIAL PRODUKSI BIOCHAR</a:t>
          </a:r>
        </a:p>
        <a:p>
          <a:pPr algn="ctr"/>
          <a:r>
            <a:rPr lang="id-ID" sz="1200" b="1">
              <a:latin typeface="Arial" pitchFamily="34" charset="0"/>
              <a:cs typeface="Arial" pitchFamily="34" charset="0"/>
            </a:rPr>
            <a:t>DENGAN ASUMSI TINGKAT SUKU BUNGA 6%</a:t>
          </a:r>
          <a:endParaRPr lang="en-US" sz="1200" b="1">
            <a:latin typeface="Arial" pitchFamily="34" charset="0"/>
            <a:cs typeface="Arial" pitchFamily="34" charset="0"/>
          </a:endParaRPr>
        </a:p>
      </xdr:txBody>
    </xdr:sp>
    <xdr:clientData/>
  </xdr:twoCellAnchor>
  <xdr:twoCellAnchor>
    <xdr:from>
      <xdr:col>7</xdr:col>
      <xdr:colOff>66676</xdr:colOff>
      <xdr:row>16</xdr:row>
      <xdr:rowOff>152400</xdr:rowOff>
    </xdr:from>
    <xdr:to>
      <xdr:col>10</xdr:col>
      <xdr:colOff>352426</xdr:colOff>
      <xdr:row>19</xdr:row>
      <xdr:rowOff>9525</xdr:rowOff>
    </xdr:to>
    <xdr:sp macro="" textlink="">
      <xdr:nvSpPr>
        <xdr:cNvPr id="4" name="Rounded Rectangle 3">
          <a:hlinkClick xmlns:r="http://schemas.openxmlformats.org/officeDocument/2006/relationships" r:id="rId2"/>
        </xdr:cNvPr>
        <xdr:cNvSpPr/>
      </xdr:nvSpPr>
      <xdr:spPr>
        <a:xfrm>
          <a:off x="4333876" y="2733675"/>
          <a:ext cx="2114550" cy="428625"/>
        </a:xfrm>
        <a:prstGeom prst="roundRect">
          <a:avLst/>
        </a:prstGeom>
        <a:solidFill>
          <a:schemeClr val="bg1">
            <a:lumMod val="75000"/>
          </a:schemeClr>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400" b="1">
              <a:solidFill>
                <a:sysClr val="windowText" lastClr="000000"/>
              </a:solidFill>
            </a:rPr>
            <a:t>KLIK</a:t>
          </a:r>
          <a:r>
            <a:rPr lang="id-ID" sz="1400" b="1" baseline="0">
              <a:solidFill>
                <a:sysClr val="windowText" lastClr="000000"/>
              </a:solidFill>
            </a:rPr>
            <a:t> DISINI</a:t>
          </a:r>
          <a:endParaRPr lang="id-ID" sz="14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295275</xdr:colOff>
      <xdr:row>0</xdr:row>
      <xdr:rowOff>200025</xdr:rowOff>
    </xdr:from>
    <xdr:to>
      <xdr:col>10</xdr:col>
      <xdr:colOff>28575</xdr:colOff>
      <xdr:row>4</xdr:row>
      <xdr:rowOff>142875</xdr:rowOff>
    </xdr:to>
    <xdr:sp macro="" textlink="">
      <xdr:nvSpPr>
        <xdr:cNvPr id="2" name="TextBox 1">
          <a:hlinkClick xmlns:r="http://schemas.openxmlformats.org/officeDocument/2006/relationships" r:id="rId1"/>
        </xdr:cNvPr>
        <xdr:cNvSpPr txBox="1"/>
      </xdr:nvSpPr>
      <xdr:spPr>
        <a:xfrm>
          <a:off x="6134100" y="200025"/>
          <a:ext cx="2171700" cy="752475"/>
        </a:xfrm>
        <a:prstGeom prst="rightArrow">
          <a:avLst/>
        </a:prstGeom>
        <a:ln/>
      </xdr:spPr>
      <xdr:style>
        <a:lnRef idx="1">
          <a:schemeClr val="accent3"/>
        </a:lnRef>
        <a:fillRef idx="2">
          <a:schemeClr val="accent3"/>
        </a:fillRef>
        <a:effectRef idx="1">
          <a:schemeClr val="accent3"/>
        </a:effectRef>
        <a:fontRef idx="minor">
          <a:schemeClr val="dk1"/>
        </a:fontRef>
      </xdr:style>
      <xdr:txBody>
        <a:bodyPr vertOverflow="clip" wrap="square" rtlCol="0" anchor="t"/>
        <a:lstStyle/>
        <a:p>
          <a:pPr algn="ctr"/>
          <a:r>
            <a:rPr lang="id-ID" sz="1100" b="1"/>
            <a:t>TAHUN KE-3</a:t>
          </a:r>
        </a:p>
      </xdr:txBody>
    </xdr:sp>
    <xdr:clientData/>
  </xdr:twoCellAnchor>
  <xdr:twoCellAnchor>
    <xdr:from>
      <xdr:col>6</xdr:col>
      <xdr:colOff>295275</xdr:colOff>
      <xdr:row>6</xdr:row>
      <xdr:rowOff>0</xdr:rowOff>
    </xdr:from>
    <xdr:to>
      <xdr:col>9</xdr:col>
      <xdr:colOff>523875</xdr:colOff>
      <xdr:row>9</xdr:row>
      <xdr:rowOff>133350</xdr:rowOff>
    </xdr:to>
    <xdr:sp macro="" textlink="">
      <xdr:nvSpPr>
        <xdr:cNvPr id="3" name="TextBox 2">
          <a:hlinkClick xmlns:r="http://schemas.openxmlformats.org/officeDocument/2006/relationships" r:id="rId2"/>
        </xdr:cNvPr>
        <xdr:cNvSpPr txBox="1"/>
      </xdr:nvSpPr>
      <xdr:spPr>
        <a:xfrm>
          <a:off x="6134100" y="1190625"/>
          <a:ext cx="2057400" cy="704850"/>
        </a:xfrm>
        <a:prstGeom prst="leftArrow">
          <a:avLst/>
        </a:prstGeom>
        <a:ln/>
      </xdr:spPr>
      <xdr:style>
        <a:lnRef idx="1">
          <a:schemeClr val="accent4"/>
        </a:lnRef>
        <a:fillRef idx="2">
          <a:schemeClr val="accent4"/>
        </a:fillRef>
        <a:effectRef idx="1">
          <a:schemeClr val="accent4"/>
        </a:effectRef>
        <a:fontRef idx="minor">
          <a:schemeClr val="dk1"/>
        </a:fontRef>
      </xdr:style>
      <xdr:txBody>
        <a:bodyPr vertOverflow="clip" wrap="square" rtlCol="0" anchor="t"/>
        <a:lstStyle/>
        <a:p>
          <a:pPr algn="ctr"/>
          <a:r>
            <a:rPr lang="id-ID" sz="1100" b="1"/>
            <a:t>BACK</a:t>
          </a:r>
          <a:r>
            <a:rPr lang="id-ID" sz="1100" b="1" baseline="0"/>
            <a:t> TO TAHUN KE-1</a:t>
          </a:r>
        </a:p>
        <a:p>
          <a:pPr algn="ctr"/>
          <a:endParaRPr lang="id-ID"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438150</xdr:colOff>
      <xdr:row>1</xdr:row>
      <xdr:rowOff>9525</xdr:rowOff>
    </xdr:from>
    <xdr:to>
      <xdr:col>9</xdr:col>
      <xdr:colOff>171450</xdr:colOff>
      <xdr:row>3</xdr:row>
      <xdr:rowOff>104775</xdr:rowOff>
    </xdr:to>
    <xdr:sp macro="" textlink="">
      <xdr:nvSpPr>
        <xdr:cNvPr id="2" name="TextBox 1">
          <a:hlinkClick xmlns:r="http://schemas.openxmlformats.org/officeDocument/2006/relationships" r:id="rId1"/>
        </xdr:cNvPr>
        <xdr:cNvSpPr txBox="1"/>
      </xdr:nvSpPr>
      <xdr:spPr>
        <a:xfrm>
          <a:off x="6134100" y="247650"/>
          <a:ext cx="2295525" cy="666750"/>
        </a:xfrm>
        <a:prstGeom prst="rightArrow">
          <a:avLst/>
        </a:prstGeom>
        <a:ln/>
      </xdr:spPr>
      <xdr:style>
        <a:lnRef idx="1">
          <a:schemeClr val="accent3"/>
        </a:lnRef>
        <a:fillRef idx="2">
          <a:schemeClr val="accent3"/>
        </a:fillRef>
        <a:effectRef idx="1">
          <a:schemeClr val="accent3"/>
        </a:effectRef>
        <a:fontRef idx="minor">
          <a:schemeClr val="dk1"/>
        </a:fontRef>
      </xdr:style>
      <xdr:txBody>
        <a:bodyPr vertOverflow="clip" wrap="square" rtlCol="0" anchor="t"/>
        <a:lstStyle/>
        <a:p>
          <a:pPr algn="ctr"/>
          <a:r>
            <a:rPr lang="id-ID" sz="1100" b="1"/>
            <a:t>TAHUN</a:t>
          </a:r>
          <a:r>
            <a:rPr lang="id-ID" sz="1100" b="1" baseline="0"/>
            <a:t> KE-2</a:t>
          </a:r>
          <a:endParaRPr lang="id-ID"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13</xdr:row>
      <xdr:rowOff>142875</xdr:rowOff>
    </xdr:from>
    <xdr:to>
      <xdr:col>7</xdr:col>
      <xdr:colOff>0</xdr:colOff>
      <xdr:row>19</xdr:row>
      <xdr:rowOff>66674</xdr:rowOff>
    </xdr:to>
    <xdr:sp macro="" textlink="">
      <xdr:nvSpPr>
        <xdr:cNvPr id="3" name="TextBox 2"/>
        <xdr:cNvSpPr txBox="1"/>
      </xdr:nvSpPr>
      <xdr:spPr>
        <a:xfrm>
          <a:off x="971550" y="3524250"/>
          <a:ext cx="6534150" cy="10667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id-ID" sz="1100"/>
            <a:t>IRR merupakan metode yang digunakan untuk menghitung tingkat bunga  yang</a:t>
          </a:r>
          <a:r>
            <a:rPr lang="id-ID" sz="1100" baseline="0"/>
            <a:t> dapat menyamakan antara nilai sekarang  dari semua aliran kas yang masuk dengan aliran kas yang keluar. Nilai IRR dicari dengan trial and error yaitu dengan merubah nilai discount rate (r) sehingga diperoleh discount factor (DF) tertentu. DF tersebut digunakan untuk mencari NPV hingga bernilai negatif. Jika nilai NPV sudah negatif, maka perhitungan dihentikan aadan nilai IRR dapat dicari.</a:t>
          </a:r>
          <a:endParaRPr lang="id-ID"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9525</xdr:colOff>
      <xdr:row>1</xdr:row>
      <xdr:rowOff>28575</xdr:rowOff>
    </xdr:from>
    <xdr:to>
      <xdr:col>8</xdr:col>
      <xdr:colOff>47625</xdr:colOff>
      <xdr:row>2</xdr:row>
      <xdr:rowOff>381000</xdr:rowOff>
    </xdr:to>
    <xdr:sp macro="" textlink="">
      <xdr:nvSpPr>
        <xdr:cNvPr id="2" name="TextBox 1"/>
        <xdr:cNvSpPr txBox="1"/>
      </xdr:nvSpPr>
      <xdr:spPr>
        <a:xfrm>
          <a:off x="3667125" y="219075"/>
          <a:ext cx="3190875"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id-ID" sz="1100"/>
            <a:t>Payback</a:t>
          </a:r>
          <a:r>
            <a:rPr lang="id-ID" sz="1100" baseline="0"/>
            <a:t> Period (PP) = 2 tahun, 8 bulan, 23 hari</a:t>
          </a:r>
          <a:endParaRPr lang="id-ID" sz="1100"/>
        </a:p>
      </xdr:txBody>
    </xdr:sp>
    <xdr:clientData/>
  </xdr:twoCellAnchor>
  <xdr:twoCellAnchor>
    <xdr:from>
      <xdr:col>0</xdr:col>
      <xdr:colOff>47625</xdr:colOff>
      <xdr:row>10</xdr:row>
      <xdr:rowOff>123825</xdr:rowOff>
    </xdr:from>
    <xdr:to>
      <xdr:col>7</xdr:col>
      <xdr:colOff>381000</xdr:colOff>
      <xdr:row>15</xdr:row>
      <xdr:rowOff>66675</xdr:rowOff>
    </xdr:to>
    <xdr:sp macro="" textlink="">
      <xdr:nvSpPr>
        <xdr:cNvPr id="3" name="TextBox 2"/>
        <xdr:cNvSpPr txBox="1"/>
      </xdr:nvSpPr>
      <xdr:spPr>
        <a:xfrm>
          <a:off x="47625" y="3343275"/>
          <a:ext cx="6543675"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id-ID" sz="1100"/>
            <a:t>Berdasarkan tabel iterasi di atas, periode balik</a:t>
          </a:r>
          <a:r>
            <a:rPr lang="id-ID" sz="1100" baseline="0"/>
            <a:t> modal masuk pada tahun ke-3 atau 2 tahun x bulan dan y hari. x bulan dapat diketahui dengan perhitungan (585.688.716/800.064.000) x 12 = 8,78 bulan. y hari diperoleh dengan cara 0,83 x 30 = 23,4 hari dibulatkan menjadi 23 hari. Jadi PP usaha pembuatan biochar ini adalah 2 tahun, 8 bulan, 23 hari.</a:t>
          </a:r>
          <a:endParaRPr lang="id-ID"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22</xdr:row>
      <xdr:rowOff>38100</xdr:rowOff>
    </xdr:from>
    <xdr:to>
      <xdr:col>5</xdr:col>
      <xdr:colOff>781050</xdr:colOff>
      <xdr:row>26</xdr:row>
      <xdr:rowOff>171450</xdr:rowOff>
    </xdr:to>
    <xdr:sp macro="" textlink="">
      <xdr:nvSpPr>
        <xdr:cNvPr id="2" name="TextBox 1"/>
        <xdr:cNvSpPr txBox="1"/>
      </xdr:nvSpPr>
      <xdr:spPr>
        <a:xfrm>
          <a:off x="0" y="4229100"/>
          <a:ext cx="5629275"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id-ID" sz="1100"/>
            <a:t>Berdasarkan tabel iterasi di atas, periode balik</a:t>
          </a:r>
          <a:r>
            <a:rPr lang="id-ID" sz="1100" baseline="0"/>
            <a:t> modal masuk pada tahun ke-3 atau 2 tahun x bulan dan y hari. x bulan dapat diketahui dengan perhitungan (585.688.716/800.064.000) x 12 = 8,78 bulan. y hari diperoleh dengan cara 0,83 x 30 = 23,4 hari dibulatkan menjadi 23 hari. Jadi PP usaha pembuatan biochar ini adalah 2 tahun, 8 bulan, 23 hari.</a:t>
          </a:r>
          <a:endParaRPr lang="id-ID"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K22"/>
  <sheetViews>
    <sheetView tabSelected="1" zoomScale="80" zoomScaleNormal="80" workbookViewId="0">
      <selection activeCell="L26" sqref="L26"/>
    </sheetView>
  </sheetViews>
  <sheetFormatPr defaultColWidth="9.140625" defaultRowHeight="15"/>
  <cols>
    <col min="1" max="16384" width="9.140625" style="1"/>
  </cols>
  <sheetData>
    <row r="1" spans="1:11">
      <c r="A1" s="78"/>
      <c r="B1" s="79"/>
      <c r="C1" s="79"/>
      <c r="D1" s="79"/>
      <c r="E1" s="79"/>
      <c r="F1" s="79"/>
      <c r="G1" s="79"/>
      <c r="H1" s="79"/>
      <c r="I1" s="79"/>
      <c r="J1" s="79"/>
      <c r="K1" s="80"/>
    </row>
    <row r="2" spans="1:11" ht="18">
      <c r="A2" s="81" t="s">
        <v>17</v>
      </c>
      <c r="B2" s="82"/>
      <c r="C2" s="82"/>
      <c r="D2" s="82"/>
      <c r="E2" s="82"/>
      <c r="F2" s="82"/>
      <c r="G2" s="82"/>
      <c r="H2" s="82"/>
      <c r="I2" s="82"/>
      <c r="J2" s="82"/>
      <c r="K2" s="83"/>
    </row>
    <row r="3" spans="1:11" ht="20.25">
      <c r="A3" s="90" t="s">
        <v>105</v>
      </c>
      <c r="B3" s="91"/>
      <c r="C3" s="91"/>
      <c r="D3" s="91"/>
      <c r="E3" s="91"/>
      <c r="F3" s="91"/>
      <c r="G3" s="91"/>
      <c r="H3" s="91"/>
      <c r="I3" s="91"/>
      <c r="J3" s="91"/>
      <c r="K3" s="92"/>
    </row>
    <row r="4" spans="1:11">
      <c r="A4" s="3"/>
      <c r="B4" s="2"/>
      <c r="C4" s="2"/>
      <c r="D4" s="2"/>
      <c r="E4" s="2"/>
      <c r="F4" s="2"/>
      <c r="G4" s="2"/>
      <c r="H4" s="2"/>
      <c r="I4" s="2"/>
      <c r="J4" s="2"/>
      <c r="K4" s="4"/>
    </row>
    <row r="5" spans="1:11" ht="15.75">
      <c r="A5" s="84" t="s">
        <v>122</v>
      </c>
      <c r="B5" s="85"/>
      <c r="C5" s="85"/>
      <c r="D5" s="85"/>
      <c r="E5" s="85"/>
      <c r="F5" s="85"/>
      <c r="G5" s="85"/>
      <c r="H5" s="85"/>
      <c r="I5" s="85"/>
      <c r="J5" s="85"/>
      <c r="K5" s="86"/>
    </row>
    <row r="6" spans="1:11">
      <c r="A6" s="87"/>
      <c r="B6" s="88"/>
      <c r="C6" s="88"/>
      <c r="D6" s="88"/>
      <c r="E6" s="88"/>
      <c r="F6" s="88"/>
      <c r="G6" s="88"/>
      <c r="H6" s="88"/>
      <c r="I6" s="88"/>
      <c r="J6" s="88"/>
      <c r="K6" s="89"/>
    </row>
    <row r="7" spans="1:11">
      <c r="A7" s="87"/>
      <c r="B7" s="88"/>
      <c r="C7" s="88"/>
      <c r="D7" s="88"/>
      <c r="E7" s="88"/>
      <c r="F7" s="88"/>
      <c r="G7" s="88"/>
      <c r="H7" s="88"/>
      <c r="I7" s="88"/>
      <c r="J7" s="88"/>
      <c r="K7" s="89"/>
    </row>
    <row r="8" spans="1:11" ht="9" customHeight="1">
      <c r="A8" s="3"/>
      <c r="B8" s="2"/>
      <c r="C8" s="2"/>
      <c r="D8" s="2"/>
      <c r="E8" s="2"/>
      <c r="F8" s="2"/>
      <c r="G8" s="2"/>
      <c r="H8" s="2"/>
      <c r="I8" s="2"/>
      <c r="J8" s="2"/>
      <c r="K8" s="4"/>
    </row>
    <row r="9" spans="1:11" ht="21">
      <c r="A9" s="75"/>
      <c r="B9" s="76"/>
      <c r="C9" s="76"/>
      <c r="D9" s="76"/>
      <c r="E9" s="76"/>
      <c r="F9" s="76"/>
      <c r="G9" s="76"/>
      <c r="H9" s="76"/>
      <c r="I9" s="76"/>
      <c r="J9" s="76"/>
      <c r="K9" s="77"/>
    </row>
    <row r="10" spans="1:11" ht="8.25" customHeight="1">
      <c r="A10" s="3"/>
      <c r="B10" s="2"/>
      <c r="C10" s="2"/>
      <c r="D10" s="2"/>
      <c r="E10" s="2"/>
      <c r="F10" s="2"/>
      <c r="G10" s="2"/>
      <c r="H10" s="2"/>
      <c r="I10" s="2"/>
      <c r="J10" s="2"/>
      <c r="K10" s="4"/>
    </row>
    <row r="11" spans="1:11">
      <c r="A11" s="3"/>
      <c r="B11" s="2"/>
      <c r="C11" s="2"/>
      <c r="D11" s="2"/>
      <c r="E11" s="2"/>
      <c r="F11" s="2"/>
      <c r="G11" s="2"/>
      <c r="H11" s="2"/>
      <c r="I11" s="2"/>
      <c r="J11" s="2"/>
      <c r="K11" s="4"/>
    </row>
    <row r="12" spans="1:11">
      <c r="A12" s="3"/>
      <c r="B12" s="2"/>
      <c r="C12" s="2"/>
      <c r="D12" s="2"/>
      <c r="E12" s="2"/>
      <c r="F12" s="2"/>
      <c r="G12" s="2"/>
      <c r="H12" s="2"/>
      <c r="I12" s="2"/>
      <c r="J12" s="2"/>
      <c r="K12" s="4"/>
    </row>
    <row r="13" spans="1:11">
      <c r="A13" s="3"/>
      <c r="B13" s="2"/>
      <c r="C13" s="2"/>
      <c r="D13" s="2"/>
      <c r="E13" s="2"/>
      <c r="F13" s="2"/>
      <c r="G13" s="2"/>
      <c r="H13" s="2"/>
      <c r="I13" s="2"/>
      <c r="J13" s="2"/>
      <c r="K13" s="4"/>
    </row>
    <row r="14" spans="1:11">
      <c r="A14" s="3"/>
      <c r="B14" s="2"/>
      <c r="C14" s="2"/>
      <c r="D14" s="2"/>
      <c r="E14" s="2"/>
      <c r="F14" s="2"/>
      <c r="G14" s="2"/>
      <c r="H14" s="2"/>
      <c r="I14" s="2"/>
      <c r="J14" s="2"/>
      <c r="K14" s="4"/>
    </row>
    <row r="15" spans="1:11">
      <c r="A15" s="3"/>
      <c r="B15" s="2"/>
      <c r="C15" s="2"/>
      <c r="D15" s="2"/>
      <c r="E15" s="2"/>
      <c r="F15" s="2"/>
      <c r="G15" s="2"/>
      <c r="H15" s="2"/>
      <c r="I15" s="2"/>
      <c r="J15" s="2"/>
      <c r="K15" s="4"/>
    </row>
    <row r="16" spans="1:11">
      <c r="A16" s="3"/>
      <c r="B16" s="2"/>
      <c r="C16" s="2"/>
      <c r="D16" s="2"/>
      <c r="E16" s="2"/>
      <c r="F16" s="2"/>
      <c r="G16" s="2"/>
      <c r="H16" s="2"/>
      <c r="I16" s="2"/>
      <c r="J16" s="2"/>
      <c r="K16" s="4"/>
    </row>
    <row r="17" spans="1:11">
      <c r="A17" s="3"/>
      <c r="B17" s="2"/>
      <c r="C17" s="2"/>
      <c r="D17" s="2"/>
      <c r="E17" s="2"/>
      <c r="F17" s="2"/>
      <c r="G17" s="2"/>
      <c r="H17" s="2"/>
      <c r="I17" s="2"/>
      <c r="J17" s="2"/>
      <c r="K17" s="4"/>
    </row>
    <row r="18" spans="1:11">
      <c r="A18" s="3"/>
      <c r="B18" s="2"/>
      <c r="C18" s="2"/>
      <c r="D18" s="2"/>
      <c r="E18" s="2"/>
      <c r="F18" s="2"/>
      <c r="G18" s="2"/>
      <c r="H18" s="2"/>
      <c r="I18" s="2"/>
      <c r="J18" s="2"/>
      <c r="K18" s="4"/>
    </row>
    <row r="19" spans="1:11">
      <c r="A19" s="3"/>
      <c r="B19" s="2"/>
      <c r="C19" s="2"/>
      <c r="D19" s="2"/>
      <c r="E19" s="2"/>
      <c r="F19" s="2"/>
      <c r="G19" s="2"/>
      <c r="H19" s="2"/>
      <c r="I19" s="2"/>
      <c r="J19" s="2"/>
      <c r="K19" s="4"/>
    </row>
    <row r="20" spans="1:11">
      <c r="A20" s="3"/>
      <c r="B20" s="2"/>
      <c r="C20" s="2"/>
      <c r="D20" s="2"/>
      <c r="E20" s="2"/>
      <c r="F20" s="2"/>
      <c r="G20" s="2"/>
      <c r="H20" s="2"/>
      <c r="I20" s="2"/>
      <c r="J20" s="2"/>
      <c r="K20" s="4"/>
    </row>
    <row r="21" spans="1:11">
      <c r="A21" s="3"/>
      <c r="B21" s="2"/>
      <c r="C21" s="2"/>
      <c r="D21" s="2"/>
      <c r="E21" s="2"/>
      <c r="F21" s="2"/>
      <c r="G21" s="2"/>
      <c r="H21" s="2"/>
      <c r="I21" s="2"/>
      <c r="J21" s="2"/>
      <c r="K21" s="4"/>
    </row>
    <row r="22" spans="1:11" ht="15.75" thickBot="1">
      <c r="A22" s="5"/>
      <c r="B22" s="6"/>
      <c r="C22" s="6"/>
      <c r="D22" s="6"/>
      <c r="E22" s="6"/>
      <c r="F22" s="6"/>
      <c r="G22" s="6"/>
      <c r="H22" s="6"/>
      <c r="I22" s="6"/>
      <c r="J22" s="6"/>
      <c r="K22" s="7"/>
    </row>
  </sheetData>
  <mergeCells count="7">
    <mergeCell ref="A9:K9"/>
    <mergeCell ref="A1:K1"/>
    <mergeCell ref="A2:K2"/>
    <mergeCell ref="A5:K5"/>
    <mergeCell ref="A6:K6"/>
    <mergeCell ref="A7:K7"/>
    <mergeCell ref="A3:K3"/>
  </mergeCells>
  <pageMargins left="0.7" right="0.7" top="0.75" bottom="0.75" header="0.3" footer="0.3"/>
  <pageSetup scale="85" orientation="portrait" horizontalDpi="360" verticalDpi="360" r:id="rId1"/>
  <drawing r:id="rId2"/>
</worksheet>
</file>

<file path=xl/worksheets/sheet10.xml><?xml version="1.0" encoding="utf-8"?>
<worksheet xmlns="http://schemas.openxmlformats.org/spreadsheetml/2006/main" xmlns:r="http://schemas.openxmlformats.org/officeDocument/2006/relationships">
  <dimension ref="A2:F11"/>
  <sheetViews>
    <sheetView workbookViewId="0">
      <selection activeCell="H17" sqref="H17"/>
    </sheetView>
  </sheetViews>
  <sheetFormatPr defaultRowHeight="15"/>
  <cols>
    <col min="1" max="1" width="10.140625" customWidth="1"/>
    <col min="2" max="3" width="11.140625" bestFit="1" customWidth="1"/>
    <col min="5" max="6" width="14.28515625" bestFit="1" customWidth="1"/>
  </cols>
  <sheetData>
    <row r="2" spans="1:6">
      <c r="A2" s="38" t="s">
        <v>72</v>
      </c>
      <c r="B2" s="38" t="s">
        <v>73</v>
      </c>
      <c r="C2" s="38" t="s">
        <v>74</v>
      </c>
      <c r="D2" s="38" t="s">
        <v>77</v>
      </c>
      <c r="E2" s="38" t="s">
        <v>75</v>
      </c>
      <c r="F2" s="38" t="s">
        <v>76</v>
      </c>
    </row>
    <row r="3" spans="1:6">
      <c r="A3" s="39">
        <v>1</v>
      </c>
      <c r="B3" s="40">
        <f>'Tahun ke 1'!F12+'Tahun ke 1'!F26</f>
        <v>192362648</v>
      </c>
      <c r="C3" s="40">
        <f>'Tahun ke 1'!F31</f>
        <v>200016000</v>
      </c>
      <c r="D3" s="41">
        <f>1/(1+0.06)^A3</f>
        <v>0.94339622641509424</v>
      </c>
      <c r="E3" s="40">
        <f t="shared" ref="E3:E5" si="0">D3*B3</f>
        <v>181474196.22641507</v>
      </c>
      <c r="F3" s="40">
        <f>D3*C3</f>
        <v>188694339.6226415</v>
      </c>
    </row>
    <row r="4" spans="1:6">
      <c r="A4" s="39">
        <v>2</v>
      </c>
      <c r="B4" s="40">
        <f>'Tahun ke 2'!F13+'Tahun ke 2'!F27</f>
        <v>372358028</v>
      </c>
      <c r="C4" s="40">
        <f>'Tahun ke 2'!F32</f>
        <v>400032000</v>
      </c>
      <c r="D4" s="41">
        <f t="shared" ref="D4:D5" si="1">1/(1+0.06)^A4</f>
        <v>0.88999644001423983</v>
      </c>
      <c r="E4" s="40">
        <f t="shared" si="0"/>
        <v>331397319.33072263</v>
      </c>
      <c r="F4" s="40">
        <f>D4*C4</f>
        <v>356027055.89177638</v>
      </c>
    </row>
    <row r="5" spans="1:6">
      <c r="A5" s="39">
        <v>3</v>
      </c>
      <c r="B5" s="40">
        <f>'Tahun ke 3'!F13+'Tahun ke 3'!F27</f>
        <v>621016040</v>
      </c>
      <c r="C5" s="40">
        <f>'Tahun ke 3'!F32</f>
        <v>800064000</v>
      </c>
      <c r="D5" s="41">
        <f t="shared" si="1"/>
        <v>0.8396192830323016</v>
      </c>
      <c r="E5" s="40">
        <f t="shared" si="0"/>
        <v>521417042.25635916</v>
      </c>
      <c r="F5" s="40">
        <f>D5*C5</f>
        <v>671749162.05995536</v>
      </c>
    </row>
    <row r="6" spans="1:6">
      <c r="A6" s="39"/>
      <c r="B6" s="39"/>
      <c r="C6" s="39"/>
      <c r="D6" s="39"/>
      <c r="E6" s="42">
        <f>SUM(E3:E5)</f>
        <v>1034288557.8134968</v>
      </c>
      <c r="F6" s="42">
        <f>SUM(F3:F5)</f>
        <v>1216470557.5743732</v>
      </c>
    </row>
    <row r="7" spans="1:6">
      <c r="A7" s="43" t="s">
        <v>78</v>
      </c>
      <c r="B7" s="52">
        <f>F6/E6</f>
        <v>1.1761423331860232</v>
      </c>
    </row>
    <row r="9" spans="1:6">
      <c r="A9" t="s">
        <v>108</v>
      </c>
    </row>
    <row r="10" spans="1:6">
      <c r="A10" t="s">
        <v>109</v>
      </c>
    </row>
    <row r="11" spans="1:6">
      <c r="A11" t="s">
        <v>110</v>
      </c>
    </row>
  </sheetData>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dimension ref="A2:D11"/>
  <sheetViews>
    <sheetView workbookViewId="0">
      <selection activeCell="E12" sqref="E12"/>
    </sheetView>
  </sheetViews>
  <sheetFormatPr defaultRowHeight="15"/>
  <cols>
    <col min="1" max="1" width="4.5703125" customWidth="1"/>
    <col min="2" max="2" width="31" bestFit="1" customWidth="1"/>
    <col min="5" max="5" width="16.85546875" customWidth="1"/>
  </cols>
  <sheetData>
    <row r="2" spans="1:4">
      <c r="A2" s="9" t="s">
        <v>18</v>
      </c>
      <c r="B2" s="9" t="s">
        <v>88</v>
      </c>
      <c r="C2" s="9" t="s">
        <v>19</v>
      </c>
      <c r="D2" s="9" t="s">
        <v>15</v>
      </c>
    </row>
    <row r="3" spans="1:4">
      <c r="A3" s="9">
        <v>1</v>
      </c>
      <c r="B3" s="9" t="s">
        <v>89</v>
      </c>
      <c r="C3" s="9">
        <v>100</v>
      </c>
      <c r="D3" s="9" t="s">
        <v>91</v>
      </c>
    </row>
    <row r="4" spans="1:4">
      <c r="A4" s="9">
        <v>2</v>
      </c>
      <c r="B4" s="9" t="s">
        <v>93</v>
      </c>
      <c r="C4" s="9">
        <v>500</v>
      </c>
      <c r="D4" s="9" t="s">
        <v>92</v>
      </c>
    </row>
    <row r="5" spans="1:4">
      <c r="A5" s="9">
        <v>3</v>
      </c>
      <c r="B5" s="9" t="s">
        <v>95</v>
      </c>
      <c r="C5" s="9">
        <f>C4*C3</f>
        <v>50000</v>
      </c>
      <c r="D5" s="9" t="s">
        <v>92</v>
      </c>
    </row>
    <row r="6" spans="1:4">
      <c r="A6" s="9">
        <v>4</v>
      </c>
      <c r="B6" s="9" t="s">
        <v>94</v>
      </c>
      <c r="C6" s="9">
        <f>C5/12</f>
        <v>4166.666666666667</v>
      </c>
      <c r="D6" s="9" t="s">
        <v>92</v>
      </c>
    </row>
    <row r="7" spans="1:4">
      <c r="A7" s="9">
        <v>5</v>
      </c>
      <c r="B7" s="9" t="s">
        <v>96</v>
      </c>
      <c r="C7" s="9">
        <f>C6/30</f>
        <v>138.88888888888889</v>
      </c>
      <c r="D7" s="9" t="s">
        <v>92</v>
      </c>
    </row>
    <row r="8" spans="1:4">
      <c r="A8" s="9">
        <v>6</v>
      </c>
      <c r="B8" s="9" t="s">
        <v>101</v>
      </c>
      <c r="C8" s="9">
        <f>C7/0.3</f>
        <v>462.96296296296299</v>
      </c>
      <c r="D8" s="9" t="s">
        <v>92</v>
      </c>
    </row>
    <row r="9" spans="1:4">
      <c r="A9" s="9">
        <v>7</v>
      </c>
      <c r="B9" s="9" t="s">
        <v>97</v>
      </c>
      <c r="C9" s="9">
        <v>2</v>
      </c>
      <c r="D9" s="9" t="s">
        <v>98</v>
      </c>
    </row>
    <row r="10" spans="1:4">
      <c r="A10" s="9">
        <v>8</v>
      </c>
      <c r="B10" s="9" t="s">
        <v>99</v>
      </c>
      <c r="C10" s="9">
        <v>5</v>
      </c>
      <c r="D10" s="9" t="s">
        <v>90</v>
      </c>
    </row>
    <row r="11" spans="1:4">
      <c r="A11" s="9">
        <v>9</v>
      </c>
      <c r="B11" s="9" t="s">
        <v>100</v>
      </c>
      <c r="C11" s="9">
        <f>C8/(C9*C10)</f>
        <v>46.296296296296298</v>
      </c>
      <c r="D11" s="9" t="s">
        <v>92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G50"/>
  <sheetViews>
    <sheetView workbookViewId="0"/>
  </sheetViews>
  <sheetFormatPr defaultRowHeight="12"/>
  <cols>
    <col min="1" max="1" width="9.140625" style="73"/>
    <col min="2" max="2" width="33.5703125" style="73" customWidth="1"/>
    <col min="3" max="3" width="12" style="73" bestFit="1" customWidth="1"/>
    <col min="4" max="4" width="7.7109375" style="73" customWidth="1"/>
    <col min="5" max="5" width="10.85546875" style="73" bestFit="1" customWidth="1"/>
    <col min="6" max="7" width="11.42578125" style="73" bestFit="1" customWidth="1"/>
    <col min="8" max="16384" width="9.140625" style="73"/>
  </cols>
  <sheetData>
    <row r="1" spans="1:6">
      <c r="A1" s="72"/>
    </row>
    <row r="2" spans="1:6">
      <c r="A2" s="53" t="s">
        <v>72</v>
      </c>
      <c r="B2" s="53" t="s">
        <v>73</v>
      </c>
      <c r="C2" s="53" t="s">
        <v>74</v>
      </c>
      <c r="D2" s="53" t="s">
        <v>77</v>
      </c>
      <c r="E2" s="53" t="s">
        <v>75</v>
      </c>
      <c r="F2" s="53" t="s">
        <v>76</v>
      </c>
    </row>
    <row r="3" spans="1:6">
      <c r="A3" s="54">
        <v>1</v>
      </c>
      <c r="B3" s="55">
        <f>'Tahun ke 1'!F12+'Tahun ke 1'!F26</f>
        <v>192362648</v>
      </c>
      <c r="C3" s="55">
        <f>'Tahun ke 1'!F31</f>
        <v>200016000</v>
      </c>
      <c r="D3" s="56">
        <f>1/(1+0.06)^A3</f>
        <v>0.94339622641509424</v>
      </c>
      <c r="E3" s="55">
        <f t="shared" ref="E3:E5" si="0">D3*B3</f>
        <v>181474196.22641507</v>
      </c>
      <c r="F3" s="55">
        <f>D3*C3</f>
        <v>188694339.6226415</v>
      </c>
    </row>
    <row r="4" spans="1:6">
      <c r="A4" s="54">
        <v>2</v>
      </c>
      <c r="B4" s="55">
        <f>'Tahun ke 2'!F13+'Tahun ke 2'!F27</f>
        <v>372358028</v>
      </c>
      <c r="C4" s="55">
        <f>'Tahun ke 2'!F32</f>
        <v>400032000</v>
      </c>
      <c r="D4" s="56">
        <f t="shared" ref="D4:D5" si="1">1/(1+0.06)^A4</f>
        <v>0.88999644001423983</v>
      </c>
      <c r="E4" s="55">
        <f t="shared" si="0"/>
        <v>331397319.33072263</v>
      </c>
      <c r="F4" s="55">
        <f>D4*C4</f>
        <v>356027055.89177638</v>
      </c>
    </row>
    <row r="5" spans="1:6">
      <c r="A5" s="54">
        <v>3</v>
      </c>
      <c r="B5" s="55">
        <f>'Tahun ke 3'!F13+'Tahun ke 3'!F27</f>
        <v>621016040</v>
      </c>
      <c r="C5" s="55">
        <f>'Tahun ke 3'!F32</f>
        <v>800064000</v>
      </c>
      <c r="D5" s="56">
        <f t="shared" si="1"/>
        <v>0.8396192830323016</v>
      </c>
      <c r="E5" s="55">
        <f t="shared" si="0"/>
        <v>521417042.25635916</v>
      </c>
      <c r="F5" s="55">
        <f>D5*C5</f>
        <v>671749162.05995536</v>
      </c>
    </row>
    <row r="6" spans="1:6">
      <c r="A6" s="54"/>
      <c r="B6" s="54"/>
      <c r="C6" s="54"/>
      <c r="D6" s="54"/>
      <c r="E6" s="57">
        <f>SUM(E3:E5)</f>
        <v>1034288557.8134968</v>
      </c>
      <c r="F6" s="57">
        <f>SUM(F3:F5)</f>
        <v>1216470557.5743732</v>
      </c>
    </row>
    <row r="7" spans="1:6">
      <c r="A7" s="58" t="s">
        <v>78</v>
      </c>
      <c r="B7" s="59">
        <f>F6/E6</f>
        <v>1.1761423331860232</v>
      </c>
      <c r="C7" s="60"/>
      <c r="D7" s="60"/>
      <c r="E7" s="60"/>
      <c r="F7" s="60"/>
    </row>
    <row r="8" spans="1:6">
      <c r="A8" s="60"/>
      <c r="B8" s="60"/>
      <c r="C8" s="60"/>
      <c r="D8" s="60"/>
      <c r="E8" s="60"/>
      <c r="F8" s="60"/>
    </row>
    <row r="9" spans="1:6">
      <c r="A9" s="60" t="s">
        <v>108</v>
      </c>
      <c r="B9" s="60"/>
      <c r="C9" s="60"/>
      <c r="D9" s="60"/>
      <c r="E9" s="60"/>
      <c r="F9" s="60"/>
    </row>
    <row r="10" spans="1:6">
      <c r="A10" s="60" t="s">
        <v>109</v>
      </c>
      <c r="B10" s="60"/>
      <c r="C10" s="60"/>
      <c r="D10" s="60"/>
      <c r="E10" s="60"/>
      <c r="F10" s="60"/>
    </row>
    <row r="11" spans="1:6">
      <c r="A11" s="60" t="s">
        <v>110</v>
      </c>
      <c r="B11" s="60"/>
      <c r="C11" s="60"/>
      <c r="D11" s="60"/>
      <c r="E11" s="60"/>
      <c r="F11" s="60"/>
    </row>
    <row r="12" spans="1:6">
      <c r="A12" s="60"/>
      <c r="B12" s="60"/>
      <c r="C12" s="60"/>
      <c r="D12" s="60"/>
      <c r="E12" s="60"/>
      <c r="F12" s="60"/>
    </row>
    <row r="13" spans="1:6">
      <c r="A13" s="60"/>
      <c r="B13" s="60"/>
      <c r="C13" s="60"/>
      <c r="D13" s="60"/>
      <c r="E13" s="60"/>
      <c r="F13" s="60"/>
    </row>
    <row r="14" spans="1:6">
      <c r="A14" s="61" t="s">
        <v>45</v>
      </c>
      <c r="B14" s="61" t="s">
        <v>46</v>
      </c>
      <c r="C14" s="61" t="s">
        <v>47</v>
      </c>
      <c r="D14" s="60"/>
      <c r="E14" s="60"/>
      <c r="F14" s="60"/>
    </row>
    <row r="15" spans="1:6">
      <c r="A15" s="62">
        <v>0</v>
      </c>
      <c r="B15" s="62" t="s">
        <v>48</v>
      </c>
      <c r="C15" s="63">
        <v>1185736716</v>
      </c>
      <c r="D15" s="60"/>
      <c r="E15" s="60"/>
      <c r="F15" s="60"/>
    </row>
    <row r="16" spans="1:6">
      <c r="A16" s="62">
        <v>1</v>
      </c>
      <c r="B16" s="62" t="s">
        <v>49</v>
      </c>
      <c r="C16" s="63">
        <v>200016000</v>
      </c>
      <c r="D16" s="60"/>
      <c r="E16" s="60"/>
      <c r="F16" s="60"/>
    </row>
    <row r="17" spans="1:7">
      <c r="A17" s="62"/>
      <c r="B17" s="62"/>
      <c r="C17" s="64">
        <v>985720716</v>
      </c>
      <c r="D17" s="60"/>
      <c r="E17" s="60"/>
      <c r="F17" s="60"/>
    </row>
    <row r="18" spans="1:7">
      <c r="A18" s="62">
        <v>2</v>
      </c>
      <c r="B18" s="62" t="s">
        <v>50</v>
      </c>
      <c r="C18" s="63">
        <v>400032000</v>
      </c>
      <c r="D18" s="60"/>
      <c r="E18" s="60"/>
      <c r="F18" s="60"/>
    </row>
    <row r="19" spans="1:7">
      <c r="A19" s="62"/>
      <c r="B19" s="62"/>
      <c r="C19" s="64">
        <v>585688716</v>
      </c>
      <c r="D19" s="60"/>
      <c r="E19" s="60"/>
      <c r="F19" s="60"/>
    </row>
    <row r="20" spans="1:7">
      <c r="A20" s="62">
        <v>3</v>
      </c>
      <c r="B20" s="62" t="s">
        <v>51</v>
      </c>
      <c r="C20" s="63">
        <v>800064000</v>
      </c>
      <c r="D20" s="60"/>
      <c r="E20" s="60"/>
      <c r="F20" s="60"/>
    </row>
    <row r="21" spans="1:7">
      <c r="A21" s="62"/>
      <c r="B21" s="62"/>
      <c r="C21" s="64">
        <v>-214375284</v>
      </c>
      <c r="D21" s="60"/>
      <c r="E21" s="60"/>
      <c r="F21" s="60"/>
    </row>
    <row r="29" spans="1:7" ht="24">
      <c r="A29" s="61" t="s">
        <v>45</v>
      </c>
      <c r="B29" s="65" t="s">
        <v>46</v>
      </c>
      <c r="C29" s="61" t="s">
        <v>47</v>
      </c>
      <c r="D29" s="61" t="s">
        <v>53</v>
      </c>
      <c r="E29" s="61" t="s">
        <v>86</v>
      </c>
      <c r="F29" s="66" t="s">
        <v>54</v>
      </c>
      <c r="G29" s="66" t="s">
        <v>87</v>
      </c>
    </row>
    <row r="30" spans="1:7">
      <c r="A30" s="109">
        <v>0</v>
      </c>
      <c r="B30" s="67" t="s">
        <v>111</v>
      </c>
      <c r="C30" s="111">
        <v>-1185736716</v>
      </c>
      <c r="D30" s="113">
        <f>1/(1+0.06)^A30</f>
        <v>1</v>
      </c>
      <c r="E30" s="113">
        <f>1/(1+0.08)^A30</f>
        <v>1</v>
      </c>
      <c r="F30" s="115">
        <f>C30*D30</f>
        <v>-1185736716</v>
      </c>
      <c r="G30" s="115">
        <f>C30*E30</f>
        <v>-1185736716</v>
      </c>
    </row>
    <row r="31" spans="1:7">
      <c r="A31" s="110"/>
      <c r="B31" s="68" t="s">
        <v>112</v>
      </c>
      <c r="C31" s="112"/>
      <c r="D31" s="114"/>
      <c r="E31" s="114"/>
      <c r="F31" s="116"/>
      <c r="G31" s="116"/>
    </row>
    <row r="32" spans="1:7">
      <c r="A32" s="69">
        <v>1</v>
      </c>
      <c r="B32" s="68" t="s">
        <v>49</v>
      </c>
      <c r="C32" s="70">
        <v>200016000</v>
      </c>
      <c r="D32" s="69">
        <f t="shared" ref="D32:D34" si="2">1/(1+0.06)^A32</f>
        <v>0.94339622641509424</v>
      </c>
      <c r="E32" s="69">
        <f t="shared" ref="E32:E34" si="3">1/(1+0.08)^A32</f>
        <v>0.92592592592592582</v>
      </c>
      <c r="F32" s="71">
        <f t="shared" ref="F32:F34" si="4">C32*D32</f>
        <v>188694339.6226415</v>
      </c>
      <c r="G32" s="71">
        <f t="shared" ref="G32:G34" si="5">C32*E32</f>
        <v>185199999.99999997</v>
      </c>
    </row>
    <row r="33" spans="1:7">
      <c r="A33" s="69">
        <v>2</v>
      </c>
      <c r="B33" s="69" t="s">
        <v>50</v>
      </c>
      <c r="C33" s="70">
        <v>400032000</v>
      </c>
      <c r="D33" s="69">
        <f t="shared" si="2"/>
        <v>0.88999644001423983</v>
      </c>
      <c r="E33" s="69">
        <f t="shared" si="3"/>
        <v>0.85733882030178321</v>
      </c>
      <c r="F33" s="71">
        <f t="shared" si="4"/>
        <v>356027055.89177638</v>
      </c>
      <c r="G33" s="71">
        <f t="shared" si="5"/>
        <v>342962962.96296293</v>
      </c>
    </row>
    <row r="34" spans="1:7">
      <c r="A34" s="69">
        <v>3</v>
      </c>
      <c r="B34" s="69" t="s">
        <v>51</v>
      </c>
      <c r="C34" s="70">
        <v>800064000</v>
      </c>
      <c r="D34" s="69">
        <f t="shared" si="2"/>
        <v>0.8396192830323016</v>
      </c>
      <c r="E34" s="69">
        <f t="shared" si="3"/>
        <v>0.79383224102016958</v>
      </c>
      <c r="F34" s="71">
        <f t="shared" si="4"/>
        <v>671749162.05995536</v>
      </c>
      <c r="G34" s="71">
        <f t="shared" si="5"/>
        <v>635116598.079561</v>
      </c>
    </row>
    <row r="35" spans="1:7">
      <c r="A35" s="107" t="s">
        <v>4</v>
      </c>
      <c r="B35" s="107"/>
      <c r="C35" s="107"/>
      <c r="D35" s="107"/>
      <c r="E35" s="107"/>
      <c r="F35" s="108">
        <f>SUM(F30:F34)</f>
        <v>30733841.574373245</v>
      </c>
      <c r="G35" s="108">
        <f>SUM(G30:G34)</f>
        <v>-22457154.957476139</v>
      </c>
    </row>
    <row r="36" spans="1:7">
      <c r="A36" s="107"/>
      <c r="B36" s="107"/>
      <c r="C36" s="107"/>
      <c r="D36" s="107"/>
      <c r="E36" s="107"/>
      <c r="F36" s="108"/>
      <c r="G36" s="108"/>
    </row>
    <row r="37" spans="1:7">
      <c r="A37" s="107"/>
      <c r="B37" s="107"/>
      <c r="C37" s="107"/>
      <c r="D37" s="107"/>
      <c r="E37" s="107"/>
      <c r="F37" s="108"/>
      <c r="G37" s="108"/>
    </row>
    <row r="39" spans="1:7">
      <c r="B39" s="62" t="s">
        <v>62</v>
      </c>
      <c r="C39" s="62" t="s">
        <v>0</v>
      </c>
    </row>
    <row r="40" spans="1:7" ht="13.5">
      <c r="B40" s="62" t="s">
        <v>115</v>
      </c>
      <c r="C40" s="62">
        <v>6</v>
      </c>
    </row>
    <row r="41" spans="1:7" ht="13.5">
      <c r="B41" s="62" t="s">
        <v>116</v>
      </c>
      <c r="C41" s="62">
        <v>8</v>
      </c>
    </row>
    <row r="42" spans="1:7" ht="13.5">
      <c r="B42" s="62" t="s">
        <v>117</v>
      </c>
      <c r="C42" s="63">
        <v>30733841.574373245</v>
      </c>
    </row>
    <row r="43" spans="1:7" ht="13.5">
      <c r="B43" s="62" t="s">
        <v>118</v>
      </c>
      <c r="C43" s="63">
        <v>-22457154.957476139</v>
      </c>
    </row>
    <row r="44" spans="1:7" ht="13.5">
      <c r="B44" s="62" t="s">
        <v>119</v>
      </c>
      <c r="C44" s="63">
        <v>61467683.14874649</v>
      </c>
    </row>
    <row r="45" spans="1:7" ht="13.5">
      <c r="B45" s="62" t="s">
        <v>120</v>
      </c>
      <c r="C45" s="63">
        <v>8276686.6168971062</v>
      </c>
    </row>
    <row r="46" spans="1:7">
      <c r="B46" s="62" t="s">
        <v>61</v>
      </c>
      <c r="C46" s="74">
        <v>13.426605113120793</v>
      </c>
    </row>
    <row r="48" spans="1:7">
      <c r="B48" s="60" t="s">
        <v>121</v>
      </c>
    </row>
    <row r="49" spans="2:2">
      <c r="B49" s="60" t="s">
        <v>113</v>
      </c>
    </row>
    <row r="50" spans="2:2">
      <c r="B50" s="73" t="s">
        <v>114</v>
      </c>
    </row>
  </sheetData>
  <mergeCells count="9">
    <mergeCell ref="A35:E37"/>
    <mergeCell ref="F35:F37"/>
    <mergeCell ref="G35:G37"/>
    <mergeCell ref="A30:A31"/>
    <mergeCell ref="C30:C31"/>
    <mergeCell ref="D30:D31"/>
    <mergeCell ref="E30:E31"/>
    <mergeCell ref="F30:F31"/>
    <mergeCell ref="G30:G31"/>
  </mergeCells>
  <pageMargins left="0.7" right="0.7" top="0.75" bottom="0.75" header="0.3" footer="0.3"/>
  <pageSetup paperSize="9" scale="85"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dimension ref="A1:F39"/>
  <sheetViews>
    <sheetView topLeftCell="A25" workbookViewId="0">
      <selection sqref="A1:F1"/>
    </sheetView>
  </sheetViews>
  <sheetFormatPr defaultRowHeight="15"/>
  <cols>
    <col min="2" max="2" width="26.5703125" bestFit="1" customWidth="1"/>
    <col min="5" max="5" width="19.7109375" bestFit="1" customWidth="1"/>
    <col min="6" max="6" width="16.7109375" bestFit="1" customWidth="1"/>
  </cols>
  <sheetData>
    <row r="1" spans="1:6" ht="18.75">
      <c r="A1" s="96" t="s">
        <v>44</v>
      </c>
      <c r="B1" s="96"/>
      <c r="C1" s="96"/>
      <c r="D1" s="96"/>
      <c r="E1" s="96"/>
      <c r="F1" s="96"/>
    </row>
    <row r="2" spans="1:6">
      <c r="A2" s="14" t="s">
        <v>18</v>
      </c>
      <c r="B2" s="14" t="s">
        <v>16</v>
      </c>
      <c r="C2" s="14" t="s">
        <v>19</v>
      </c>
      <c r="D2" s="14" t="s">
        <v>15</v>
      </c>
      <c r="E2" s="14" t="s">
        <v>27</v>
      </c>
      <c r="F2" s="14" t="s">
        <v>26</v>
      </c>
    </row>
    <row r="3" spans="1:6">
      <c r="A3" s="9">
        <v>1</v>
      </c>
      <c r="B3" s="9" t="s">
        <v>22</v>
      </c>
      <c r="C3" s="9">
        <v>5</v>
      </c>
      <c r="D3" s="9" t="s">
        <v>10</v>
      </c>
      <c r="E3" s="10">
        <v>5000000</v>
      </c>
      <c r="F3" s="10">
        <f t="shared" ref="F3:F10" si="0">C3*E3</f>
        <v>25000000</v>
      </c>
    </row>
    <row r="4" spans="1:6">
      <c r="A4" s="9">
        <v>2</v>
      </c>
      <c r="B4" s="9" t="s">
        <v>39</v>
      </c>
      <c r="C4" s="9">
        <v>1</v>
      </c>
      <c r="D4" s="9" t="s">
        <v>10</v>
      </c>
      <c r="E4" s="10">
        <v>2000000</v>
      </c>
      <c r="F4" s="10">
        <f t="shared" si="0"/>
        <v>2000000</v>
      </c>
    </row>
    <row r="5" spans="1:6">
      <c r="A5" s="9">
        <v>3</v>
      </c>
      <c r="B5" s="9" t="s">
        <v>83</v>
      </c>
      <c r="C5" s="9">
        <v>5</v>
      </c>
      <c r="D5" s="9" t="s">
        <v>13</v>
      </c>
      <c r="E5" s="10">
        <v>2500000</v>
      </c>
      <c r="F5" s="10">
        <f t="shared" si="0"/>
        <v>12500000</v>
      </c>
    </row>
    <row r="6" spans="1:6">
      <c r="A6" s="9"/>
      <c r="B6" s="9"/>
      <c r="C6" s="9"/>
      <c r="D6" s="9"/>
      <c r="E6" s="10"/>
      <c r="F6" s="10">
        <f t="shared" si="0"/>
        <v>0</v>
      </c>
    </row>
    <row r="7" spans="1:6">
      <c r="A7" s="9"/>
      <c r="B7" s="9"/>
      <c r="C7" s="9"/>
      <c r="D7" s="9"/>
      <c r="E7" s="10"/>
      <c r="F7" s="10">
        <f t="shared" si="0"/>
        <v>0</v>
      </c>
    </row>
    <row r="8" spans="1:6">
      <c r="A8" s="9"/>
      <c r="B8" s="9"/>
      <c r="C8" s="9"/>
      <c r="D8" s="9"/>
      <c r="E8" s="10"/>
      <c r="F8" s="10">
        <f t="shared" si="0"/>
        <v>0</v>
      </c>
    </row>
    <row r="9" spans="1:6">
      <c r="A9" s="9"/>
      <c r="B9" s="9"/>
      <c r="C9" s="9"/>
      <c r="D9" s="9"/>
      <c r="E9" s="10"/>
      <c r="F9" s="10">
        <f t="shared" si="0"/>
        <v>0</v>
      </c>
    </row>
    <row r="10" spans="1:6">
      <c r="A10" s="9"/>
      <c r="B10" s="9"/>
      <c r="C10" s="9"/>
      <c r="D10" s="9"/>
      <c r="E10" s="10"/>
      <c r="F10" s="10">
        <f t="shared" si="0"/>
        <v>0</v>
      </c>
    </row>
    <row r="11" spans="1:6">
      <c r="A11" s="9"/>
      <c r="B11" s="9"/>
      <c r="C11" s="9"/>
      <c r="D11" s="9"/>
      <c r="E11" s="10"/>
      <c r="F11" s="10"/>
    </row>
    <row r="12" spans="1:6">
      <c r="A12" s="9"/>
      <c r="B12" s="9"/>
      <c r="C12" s="9"/>
      <c r="D12" s="9"/>
      <c r="E12" s="10"/>
      <c r="F12" s="10"/>
    </row>
    <row r="13" spans="1:6">
      <c r="A13" s="97" t="s">
        <v>5</v>
      </c>
      <c r="B13" s="98"/>
      <c r="C13" s="98"/>
      <c r="D13" s="98"/>
      <c r="E13" s="99"/>
      <c r="F13" s="12">
        <f>SUM(F3:F12)</f>
        <v>39500000</v>
      </c>
    </row>
    <row r="15" spans="1:6" ht="18.75">
      <c r="A15" s="96" t="s">
        <v>41</v>
      </c>
      <c r="B15" s="96"/>
      <c r="C15" s="96"/>
      <c r="D15" s="96"/>
      <c r="E15" s="96"/>
      <c r="F15" s="96"/>
    </row>
    <row r="16" spans="1:6">
      <c r="A16" s="14" t="s">
        <v>18</v>
      </c>
      <c r="B16" s="14" t="s">
        <v>28</v>
      </c>
      <c r="C16" s="14" t="s">
        <v>19</v>
      </c>
      <c r="D16" s="14" t="s">
        <v>15</v>
      </c>
      <c r="E16" s="14" t="s">
        <v>20</v>
      </c>
      <c r="F16" s="14" t="s">
        <v>21</v>
      </c>
    </row>
    <row r="17" spans="1:6">
      <c r="A17" s="9">
        <v>1</v>
      </c>
      <c r="B17" s="9" t="s">
        <v>29</v>
      </c>
      <c r="C17" s="9">
        <v>55556</v>
      </c>
      <c r="D17" s="9" t="s">
        <v>2</v>
      </c>
      <c r="E17" s="10">
        <v>500</v>
      </c>
      <c r="F17" s="10">
        <f t="shared" ref="F17:F25" si="1">C17*E17</f>
        <v>27778000</v>
      </c>
    </row>
    <row r="18" spans="1:6">
      <c r="A18" s="9">
        <v>2</v>
      </c>
      <c r="B18" s="9" t="s">
        <v>9</v>
      </c>
      <c r="C18" s="9">
        <v>1666</v>
      </c>
      <c r="D18" s="9" t="s">
        <v>30</v>
      </c>
      <c r="E18" s="10">
        <v>2500</v>
      </c>
      <c r="F18" s="10">
        <f t="shared" si="1"/>
        <v>4165000</v>
      </c>
    </row>
    <row r="19" spans="1:6">
      <c r="A19" s="9">
        <v>3</v>
      </c>
      <c r="B19" s="9" t="s">
        <v>1</v>
      </c>
      <c r="C19" s="9">
        <v>6</v>
      </c>
      <c r="D19" s="9" t="s">
        <v>31</v>
      </c>
      <c r="E19" s="10">
        <v>2000000</v>
      </c>
      <c r="F19" s="10">
        <f t="shared" si="1"/>
        <v>12000000</v>
      </c>
    </row>
    <row r="20" spans="1:6">
      <c r="A20" s="9">
        <v>4</v>
      </c>
      <c r="B20" s="9" t="s">
        <v>6</v>
      </c>
      <c r="C20" s="9">
        <v>4</v>
      </c>
      <c r="D20" s="9" t="s">
        <v>11</v>
      </c>
      <c r="E20" s="10">
        <v>500000</v>
      </c>
      <c r="F20" s="10">
        <f t="shared" si="1"/>
        <v>2000000</v>
      </c>
    </row>
    <row r="21" spans="1:6">
      <c r="A21" s="9">
        <v>5</v>
      </c>
      <c r="B21" s="9" t="s">
        <v>34</v>
      </c>
      <c r="C21" s="9">
        <v>15</v>
      </c>
      <c r="D21" s="9" t="s">
        <v>10</v>
      </c>
      <c r="E21" s="10">
        <v>138889</v>
      </c>
      <c r="F21" s="10">
        <f t="shared" si="1"/>
        <v>2083335</v>
      </c>
    </row>
    <row r="22" spans="1:6">
      <c r="A22" s="9">
        <v>6</v>
      </c>
      <c r="B22" s="9" t="s">
        <v>35</v>
      </c>
      <c r="C22" s="9">
        <v>2</v>
      </c>
      <c r="D22" s="9" t="s">
        <v>10</v>
      </c>
      <c r="E22" s="10">
        <v>41667</v>
      </c>
      <c r="F22" s="10">
        <f t="shared" si="1"/>
        <v>83334</v>
      </c>
    </row>
    <row r="23" spans="1:6">
      <c r="A23" s="9">
        <v>7</v>
      </c>
      <c r="B23" s="9" t="s">
        <v>66</v>
      </c>
      <c r="C23" s="9">
        <v>3</v>
      </c>
      <c r="D23" s="9" t="s">
        <v>10</v>
      </c>
      <c r="E23" s="10">
        <v>55556</v>
      </c>
      <c r="F23" s="10">
        <f t="shared" si="1"/>
        <v>166668</v>
      </c>
    </row>
    <row r="24" spans="1:6">
      <c r="A24" s="9">
        <v>8</v>
      </c>
      <c r="B24" s="9" t="s">
        <v>103</v>
      </c>
      <c r="C24" s="9">
        <v>1</v>
      </c>
      <c r="D24" s="9" t="s">
        <v>10</v>
      </c>
      <c r="E24" s="10">
        <v>100000</v>
      </c>
      <c r="F24" s="10">
        <f t="shared" si="1"/>
        <v>100000</v>
      </c>
    </row>
    <row r="25" spans="1:6">
      <c r="A25" s="9">
        <v>9</v>
      </c>
      <c r="B25" s="9" t="s">
        <v>84</v>
      </c>
      <c r="C25" s="9">
        <v>1</v>
      </c>
      <c r="D25" s="9" t="s">
        <v>10</v>
      </c>
      <c r="E25" s="10">
        <v>83333</v>
      </c>
      <c r="F25" s="10">
        <f t="shared" si="1"/>
        <v>83333</v>
      </c>
    </row>
    <row r="26" spans="1:6">
      <c r="A26" s="97" t="s">
        <v>32</v>
      </c>
      <c r="B26" s="98"/>
      <c r="C26" s="98"/>
      <c r="D26" s="98"/>
      <c r="E26" s="99"/>
      <c r="F26" s="12">
        <f>SUM(F17:F25)</f>
        <v>48459670</v>
      </c>
    </row>
    <row r="27" spans="1:6">
      <c r="A27" s="94" t="s">
        <v>33</v>
      </c>
      <c r="B27" s="94"/>
      <c r="C27" s="94"/>
      <c r="D27" s="94"/>
      <c r="E27" s="94"/>
      <c r="F27" s="12">
        <f>F26*12</f>
        <v>581516040</v>
      </c>
    </row>
    <row r="29" spans="1:6" ht="18.75">
      <c r="A29" s="96" t="s">
        <v>36</v>
      </c>
      <c r="B29" s="96"/>
      <c r="C29" s="96"/>
      <c r="D29" s="96"/>
      <c r="E29" s="96"/>
      <c r="F29" s="96"/>
    </row>
    <row r="30" spans="1:6">
      <c r="A30" s="14" t="s">
        <v>18</v>
      </c>
      <c r="B30" s="14" t="s">
        <v>16</v>
      </c>
      <c r="C30" s="94" t="s">
        <v>14</v>
      </c>
      <c r="D30" s="94"/>
      <c r="E30" s="14" t="s">
        <v>27</v>
      </c>
      <c r="F30" s="14" t="s">
        <v>3</v>
      </c>
    </row>
    <row r="31" spans="1:6">
      <c r="A31" s="9">
        <v>1</v>
      </c>
      <c r="B31" s="9" t="s">
        <v>37</v>
      </c>
      <c r="C31" s="95">
        <v>16668</v>
      </c>
      <c r="D31" s="95"/>
      <c r="E31" s="9">
        <v>4000</v>
      </c>
      <c r="F31" s="10">
        <f>C31*E31</f>
        <v>66672000</v>
      </c>
    </row>
    <row r="32" spans="1:6">
      <c r="A32" s="9">
        <v>2</v>
      </c>
      <c r="B32" s="9" t="s">
        <v>38</v>
      </c>
      <c r="C32" s="95">
        <f>C31*12</f>
        <v>200016</v>
      </c>
      <c r="D32" s="95"/>
      <c r="E32" s="9">
        <v>4000</v>
      </c>
      <c r="F32" s="12">
        <f>C32*E32</f>
        <v>800064000</v>
      </c>
    </row>
    <row r="34" spans="1:6">
      <c r="A34" s="49"/>
      <c r="B34" s="50"/>
      <c r="C34" s="49"/>
      <c r="D34" s="49"/>
      <c r="E34" s="49"/>
      <c r="F34" s="34"/>
    </row>
    <row r="35" spans="1:6">
      <c r="A35" s="49"/>
      <c r="B35" s="50"/>
      <c r="C35" s="49"/>
      <c r="D35" s="49"/>
      <c r="E35" s="49"/>
      <c r="F35" s="34"/>
    </row>
    <row r="36" spans="1:6">
      <c r="A36" s="49"/>
      <c r="B36" s="49"/>
      <c r="C36" s="49"/>
      <c r="D36" s="49"/>
      <c r="E36" s="49"/>
      <c r="F36" s="34"/>
    </row>
    <row r="37" spans="1:6">
      <c r="A37" s="49"/>
      <c r="B37" s="50"/>
      <c r="C37" s="49"/>
      <c r="D37" s="49"/>
      <c r="E37" s="49"/>
      <c r="F37" s="34"/>
    </row>
    <row r="38" spans="1:6">
      <c r="A38" s="49"/>
      <c r="B38" s="49"/>
      <c r="C38" s="49"/>
      <c r="D38" s="49"/>
      <c r="E38" s="49"/>
      <c r="F38" s="34"/>
    </row>
    <row r="39" spans="1:6">
      <c r="A39" s="93"/>
      <c r="B39" s="93"/>
      <c r="C39" s="93"/>
      <c r="D39" s="93"/>
      <c r="E39" s="93"/>
      <c r="F39" s="51"/>
    </row>
  </sheetData>
  <mergeCells count="10">
    <mergeCell ref="A39:E39"/>
    <mergeCell ref="C30:D30"/>
    <mergeCell ref="C31:D31"/>
    <mergeCell ref="C32:D32"/>
    <mergeCell ref="A1:F1"/>
    <mergeCell ref="A15:F15"/>
    <mergeCell ref="A29:F29"/>
    <mergeCell ref="A13:E13"/>
    <mergeCell ref="A26:E26"/>
    <mergeCell ref="A27:E27"/>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dimension ref="A1:F39"/>
  <sheetViews>
    <sheetView workbookViewId="0">
      <selection sqref="A1:F1"/>
    </sheetView>
  </sheetViews>
  <sheetFormatPr defaultRowHeight="15"/>
  <cols>
    <col min="1" max="1" width="6.28515625" customWidth="1"/>
    <col min="2" max="2" width="26.5703125" bestFit="1" customWidth="1"/>
    <col min="5" max="5" width="19.7109375" bestFit="1" customWidth="1"/>
    <col min="6" max="6" width="16.7109375" bestFit="1" customWidth="1"/>
    <col min="8" max="8" width="8.42578125" bestFit="1" customWidth="1"/>
  </cols>
  <sheetData>
    <row r="1" spans="1:6" ht="18.75">
      <c r="A1" s="96" t="s">
        <v>40</v>
      </c>
      <c r="B1" s="96"/>
      <c r="C1" s="96"/>
      <c r="D1" s="96"/>
      <c r="E1" s="96"/>
      <c r="F1" s="96"/>
    </row>
    <row r="2" spans="1:6">
      <c r="A2" s="11" t="s">
        <v>18</v>
      </c>
      <c r="B2" s="11" t="s">
        <v>16</v>
      </c>
      <c r="C2" s="11" t="s">
        <v>19</v>
      </c>
      <c r="D2" s="11" t="s">
        <v>15</v>
      </c>
      <c r="E2" s="11" t="s">
        <v>27</v>
      </c>
      <c r="F2" s="11" t="s">
        <v>26</v>
      </c>
    </row>
    <row r="3" spans="1:6">
      <c r="A3" s="9">
        <v>1</v>
      </c>
      <c r="B3" s="9" t="s">
        <v>22</v>
      </c>
      <c r="C3" s="9">
        <v>5</v>
      </c>
      <c r="D3" s="9" t="s">
        <v>10</v>
      </c>
      <c r="E3" s="10">
        <v>5000000</v>
      </c>
      <c r="F3" s="10">
        <f t="shared" ref="F3:F10" si="0">C3*E3</f>
        <v>25000000</v>
      </c>
    </row>
    <row r="4" spans="1:6">
      <c r="A4" s="9">
        <v>2</v>
      </c>
      <c r="B4" s="9" t="s">
        <v>39</v>
      </c>
      <c r="C4" s="9">
        <v>1</v>
      </c>
      <c r="D4" s="9" t="s">
        <v>10</v>
      </c>
      <c r="E4" s="10">
        <v>2000000</v>
      </c>
      <c r="F4" s="10">
        <f t="shared" si="0"/>
        <v>2000000</v>
      </c>
    </row>
    <row r="5" spans="1:6">
      <c r="A5" s="9">
        <v>3</v>
      </c>
      <c r="B5" s="9" t="s">
        <v>82</v>
      </c>
      <c r="C5" s="9">
        <v>5</v>
      </c>
      <c r="D5" s="9" t="s">
        <v>13</v>
      </c>
      <c r="E5" s="10">
        <v>2500000</v>
      </c>
      <c r="F5" s="10">
        <f t="shared" si="0"/>
        <v>12500000</v>
      </c>
    </row>
    <row r="6" spans="1:6">
      <c r="A6" s="9"/>
      <c r="B6" s="9"/>
      <c r="C6" s="9"/>
      <c r="D6" s="9"/>
      <c r="E6" s="10"/>
      <c r="F6" s="10">
        <f t="shared" si="0"/>
        <v>0</v>
      </c>
    </row>
    <row r="7" spans="1:6">
      <c r="A7" s="9"/>
      <c r="B7" s="9"/>
      <c r="C7" s="9"/>
      <c r="D7" s="9"/>
      <c r="E7" s="10"/>
      <c r="F7" s="10">
        <f t="shared" si="0"/>
        <v>0</v>
      </c>
    </row>
    <row r="8" spans="1:6">
      <c r="A8" s="9"/>
      <c r="B8" s="9"/>
      <c r="C8" s="9"/>
      <c r="D8" s="9"/>
      <c r="E8" s="10"/>
      <c r="F8" s="10">
        <f t="shared" si="0"/>
        <v>0</v>
      </c>
    </row>
    <row r="9" spans="1:6">
      <c r="A9" s="9"/>
      <c r="B9" s="9"/>
      <c r="C9" s="9"/>
      <c r="D9" s="9"/>
      <c r="E9" s="10"/>
      <c r="F9" s="10">
        <f t="shared" si="0"/>
        <v>0</v>
      </c>
    </row>
    <row r="10" spans="1:6">
      <c r="A10" s="9"/>
      <c r="B10" s="9"/>
      <c r="C10" s="9"/>
      <c r="D10" s="9"/>
      <c r="E10" s="10"/>
      <c r="F10" s="10">
        <f t="shared" si="0"/>
        <v>0</v>
      </c>
    </row>
    <row r="11" spans="1:6">
      <c r="A11" s="9"/>
      <c r="B11" s="9"/>
      <c r="C11" s="9"/>
      <c r="D11" s="9"/>
      <c r="E11" s="10"/>
      <c r="F11" s="10"/>
    </row>
    <row r="12" spans="1:6">
      <c r="A12" s="9"/>
      <c r="B12" s="9"/>
      <c r="C12" s="9"/>
      <c r="D12" s="9"/>
      <c r="E12" s="10"/>
      <c r="F12" s="10"/>
    </row>
    <row r="13" spans="1:6">
      <c r="A13" s="97" t="s">
        <v>5</v>
      </c>
      <c r="B13" s="98"/>
      <c r="C13" s="98"/>
      <c r="D13" s="98"/>
      <c r="E13" s="99"/>
      <c r="F13" s="12">
        <f>SUM(F3:F12)</f>
        <v>39500000</v>
      </c>
    </row>
    <row r="15" spans="1:6" ht="18.75">
      <c r="A15" s="96" t="s">
        <v>41</v>
      </c>
      <c r="B15" s="96"/>
      <c r="C15" s="96"/>
      <c r="D15" s="96"/>
      <c r="E15" s="96"/>
      <c r="F15" s="96"/>
    </row>
    <row r="16" spans="1:6">
      <c r="A16" s="11" t="s">
        <v>18</v>
      </c>
      <c r="B16" s="11" t="s">
        <v>28</v>
      </c>
      <c r="C16" s="11" t="s">
        <v>19</v>
      </c>
      <c r="D16" s="11" t="s">
        <v>15</v>
      </c>
      <c r="E16" s="11" t="s">
        <v>20</v>
      </c>
      <c r="F16" s="11" t="s">
        <v>21</v>
      </c>
    </row>
    <row r="17" spans="1:6">
      <c r="A17" s="9">
        <v>1</v>
      </c>
      <c r="B17" s="9" t="s">
        <v>29</v>
      </c>
      <c r="C17" s="9">
        <v>27778</v>
      </c>
      <c r="D17" s="9" t="s">
        <v>2</v>
      </c>
      <c r="E17" s="10">
        <v>500</v>
      </c>
      <c r="F17" s="10">
        <f t="shared" ref="F17:F25" si="1">C17*E17</f>
        <v>13889000</v>
      </c>
    </row>
    <row r="18" spans="1:6">
      <c r="A18" s="9">
        <v>2</v>
      </c>
      <c r="B18" s="9" t="s">
        <v>9</v>
      </c>
      <c r="C18" s="9">
        <v>833</v>
      </c>
      <c r="D18" s="9" t="s">
        <v>30</v>
      </c>
      <c r="E18" s="10">
        <v>2500</v>
      </c>
      <c r="F18" s="10">
        <f t="shared" si="1"/>
        <v>2082500</v>
      </c>
    </row>
    <row r="19" spans="1:6">
      <c r="A19" s="9">
        <v>3</v>
      </c>
      <c r="B19" s="9" t="s">
        <v>1</v>
      </c>
      <c r="C19" s="9">
        <v>4</v>
      </c>
      <c r="D19" s="9" t="s">
        <v>31</v>
      </c>
      <c r="E19" s="10">
        <v>2000000</v>
      </c>
      <c r="F19" s="10">
        <f t="shared" si="1"/>
        <v>8000000</v>
      </c>
    </row>
    <row r="20" spans="1:6">
      <c r="A20" s="9">
        <v>4</v>
      </c>
      <c r="B20" s="9" t="s">
        <v>6</v>
      </c>
      <c r="C20" s="9">
        <v>4</v>
      </c>
      <c r="D20" s="9" t="s">
        <v>11</v>
      </c>
      <c r="E20" s="10">
        <v>500000</v>
      </c>
      <c r="F20" s="10">
        <f t="shared" si="1"/>
        <v>2000000</v>
      </c>
    </row>
    <row r="21" spans="1:6">
      <c r="A21" s="9">
        <v>5</v>
      </c>
      <c r="B21" s="9" t="s">
        <v>34</v>
      </c>
      <c r="C21" s="9">
        <v>10</v>
      </c>
      <c r="D21" s="9" t="s">
        <v>10</v>
      </c>
      <c r="E21" s="10">
        <v>138889</v>
      </c>
      <c r="F21" s="10">
        <f t="shared" si="1"/>
        <v>1388890</v>
      </c>
    </row>
    <row r="22" spans="1:6">
      <c r="A22" s="9">
        <v>6</v>
      </c>
      <c r="B22" s="9" t="s">
        <v>35</v>
      </c>
      <c r="C22" s="9">
        <v>2</v>
      </c>
      <c r="D22" s="9" t="s">
        <v>10</v>
      </c>
      <c r="E22" s="10">
        <v>41667</v>
      </c>
      <c r="F22" s="10">
        <f t="shared" si="1"/>
        <v>83334</v>
      </c>
    </row>
    <row r="23" spans="1:6">
      <c r="A23" s="9">
        <v>7</v>
      </c>
      <c r="B23" s="9" t="s">
        <v>66</v>
      </c>
      <c r="C23" s="9">
        <v>2</v>
      </c>
      <c r="D23" s="9" t="s">
        <v>10</v>
      </c>
      <c r="E23" s="10">
        <v>55556</v>
      </c>
      <c r="F23" s="10">
        <f t="shared" si="1"/>
        <v>111112</v>
      </c>
    </row>
    <row r="24" spans="1:6">
      <c r="A24" s="9">
        <v>8</v>
      </c>
      <c r="B24" s="9" t="s">
        <v>103</v>
      </c>
      <c r="C24" s="9">
        <v>1</v>
      </c>
      <c r="D24" s="9" t="s">
        <v>10</v>
      </c>
      <c r="E24" s="10">
        <v>100000</v>
      </c>
      <c r="F24" s="10">
        <f t="shared" si="1"/>
        <v>100000</v>
      </c>
    </row>
    <row r="25" spans="1:6">
      <c r="A25" s="9">
        <v>9</v>
      </c>
      <c r="B25" s="9" t="s">
        <v>84</v>
      </c>
      <c r="C25" s="9">
        <v>1</v>
      </c>
      <c r="D25" s="9" t="s">
        <v>10</v>
      </c>
      <c r="E25" s="10">
        <v>83333</v>
      </c>
      <c r="F25" s="10">
        <f t="shared" si="1"/>
        <v>83333</v>
      </c>
    </row>
    <row r="26" spans="1:6">
      <c r="A26" s="97" t="s">
        <v>32</v>
      </c>
      <c r="B26" s="98"/>
      <c r="C26" s="98"/>
      <c r="D26" s="98"/>
      <c r="E26" s="99"/>
      <c r="F26" s="12">
        <f>SUM(F17:F25)</f>
        <v>27738169</v>
      </c>
    </row>
    <row r="27" spans="1:6">
      <c r="A27" s="94" t="s">
        <v>33</v>
      </c>
      <c r="B27" s="94"/>
      <c r="C27" s="94"/>
      <c r="D27" s="94"/>
      <c r="E27" s="94"/>
      <c r="F27" s="12">
        <f>F26*12</f>
        <v>332858028</v>
      </c>
    </row>
    <row r="29" spans="1:6" ht="18.75">
      <c r="A29" s="96" t="s">
        <v>36</v>
      </c>
      <c r="B29" s="96"/>
      <c r="C29" s="96"/>
      <c r="D29" s="96"/>
      <c r="E29" s="96"/>
      <c r="F29" s="96"/>
    </row>
    <row r="30" spans="1:6">
      <c r="A30" s="11" t="s">
        <v>18</v>
      </c>
      <c r="B30" s="11" t="s">
        <v>16</v>
      </c>
      <c r="C30" s="94" t="s">
        <v>14</v>
      </c>
      <c r="D30" s="94"/>
      <c r="E30" s="11" t="s">
        <v>27</v>
      </c>
      <c r="F30" s="11" t="s">
        <v>3</v>
      </c>
    </row>
    <row r="31" spans="1:6">
      <c r="A31" s="9"/>
      <c r="B31" s="9" t="s">
        <v>37</v>
      </c>
      <c r="C31" s="95">
        <v>8334</v>
      </c>
      <c r="D31" s="95"/>
      <c r="E31" s="10">
        <v>4000</v>
      </c>
      <c r="F31" s="10">
        <f>C31*E31</f>
        <v>33336000</v>
      </c>
    </row>
    <row r="32" spans="1:6">
      <c r="A32" s="9"/>
      <c r="B32" s="9" t="s">
        <v>38</v>
      </c>
      <c r="C32" s="95">
        <f>C31*12</f>
        <v>100008</v>
      </c>
      <c r="D32" s="95"/>
      <c r="E32" s="10">
        <v>4000</v>
      </c>
      <c r="F32" s="12">
        <f>C32*E32</f>
        <v>400032000</v>
      </c>
    </row>
    <row r="34" spans="1:6">
      <c r="A34" s="49"/>
      <c r="B34" s="50"/>
      <c r="C34" s="49"/>
      <c r="D34" s="49"/>
      <c r="E34" s="49"/>
      <c r="F34" s="34"/>
    </row>
    <row r="35" spans="1:6">
      <c r="A35" s="49"/>
      <c r="B35" s="50"/>
      <c r="C35" s="49"/>
      <c r="D35" s="49"/>
      <c r="E35" s="49"/>
      <c r="F35" s="34"/>
    </row>
    <row r="36" spans="1:6">
      <c r="A36" s="49"/>
      <c r="B36" s="49"/>
      <c r="C36" s="49"/>
      <c r="D36" s="49"/>
      <c r="E36" s="49"/>
      <c r="F36" s="34"/>
    </row>
    <row r="37" spans="1:6">
      <c r="A37" s="49"/>
      <c r="B37" s="50"/>
      <c r="C37" s="49"/>
      <c r="D37" s="49"/>
      <c r="E37" s="49"/>
      <c r="F37" s="34"/>
    </row>
    <row r="38" spans="1:6">
      <c r="A38" s="49"/>
      <c r="B38" s="49"/>
      <c r="C38" s="49"/>
      <c r="D38" s="49"/>
      <c r="E38" s="49"/>
      <c r="F38" s="34"/>
    </row>
    <row r="39" spans="1:6">
      <c r="A39" s="93"/>
      <c r="B39" s="93"/>
      <c r="C39" s="93"/>
      <c r="D39" s="93"/>
      <c r="E39" s="93"/>
      <c r="F39" s="51"/>
    </row>
  </sheetData>
  <mergeCells count="10">
    <mergeCell ref="A39:E39"/>
    <mergeCell ref="C32:D32"/>
    <mergeCell ref="A1:F1"/>
    <mergeCell ref="A15:F15"/>
    <mergeCell ref="A29:F29"/>
    <mergeCell ref="A13:E13"/>
    <mergeCell ref="A26:E26"/>
    <mergeCell ref="A27:E27"/>
    <mergeCell ref="C30:D30"/>
    <mergeCell ref="C31:D3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H39"/>
  <sheetViews>
    <sheetView workbookViewId="0">
      <selection sqref="A1:F1"/>
    </sheetView>
  </sheetViews>
  <sheetFormatPr defaultRowHeight="15"/>
  <cols>
    <col min="1" max="1" width="4.5703125" customWidth="1"/>
    <col min="2" max="2" width="26.5703125" bestFit="1" customWidth="1"/>
    <col min="5" max="5" width="19.42578125" bestFit="1" customWidth="1"/>
    <col min="6" max="6" width="16.5703125" bestFit="1" customWidth="1"/>
    <col min="7" max="7" width="16.7109375" bestFit="1" customWidth="1"/>
    <col min="8" max="9" width="12.5703125" bestFit="1" customWidth="1"/>
  </cols>
  <sheetData>
    <row r="1" spans="1:8" ht="18.75">
      <c r="A1" s="96" t="s">
        <v>42</v>
      </c>
      <c r="B1" s="96"/>
      <c r="C1" s="96"/>
      <c r="D1" s="96"/>
      <c r="E1" s="96"/>
      <c r="F1" s="96"/>
    </row>
    <row r="2" spans="1:8">
      <c r="A2" s="11" t="s">
        <v>18</v>
      </c>
      <c r="B2" s="11" t="s">
        <v>16</v>
      </c>
      <c r="C2" s="11" t="s">
        <v>19</v>
      </c>
      <c r="D2" s="11" t="s">
        <v>15</v>
      </c>
      <c r="E2" s="11" t="s">
        <v>27</v>
      </c>
      <c r="F2" s="11" t="s">
        <v>26</v>
      </c>
    </row>
    <row r="3" spans="1:8">
      <c r="A3" s="9">
        <v>1</v>
      </c>
      <c r="B3" s="9" t="s">
        <v>22</v>
      </c>
      <c r="C3" s="9">
        <v>5</v>
      </c>
      <c r="D3" s="9" t="s">
        <v>10</v>
      </c>
      <c r="E3" s="10">
        <v>5000000</v>
      </c>
      <c r="F3" s="10">
        <f t="shared" ref="F3:F11" si="0">C3*E3</f>
        <v>25000000</v>
      </c>
    </row>
    <row r="4" spans="1:8">
      <c r="A4" s="9">
        <v>2</v>
      </c>
      <c r="B4" s="9" t="s">
        <v>23</v>
      </c>
      <c r="C4" s="9">
        <v>2</v>
      </c>
      <c r="D4" s="9" t="s">
        <v>10</v>
      </c>
      <c r="E4" s="10">
        <v>1500000</v>
      </c>
      <c r="F4" s="10">
        <f t="shared" si="0"/>
        <v>3000000</v>
      </c>
    </row>
    <row r="5" spans="1:8">
      <c r="A5" s="9">
        <v>3</v>
      </c>
      <c r="B5" s="9" t="s">
        <v>7</v>
      </c>
      <c r="C5" s="9">
        <v>1</v>
      </c>
      <c r="D5" s="9" t="s">
        <v>12</v>
      </c>
      <c r="E5" s="10">
        <v>10000000</v>
      </c>
      <c r="F5" s="10">
        <f t="shared" si="0"/>
        <v>10000000</v>
      </c>
    </row>
    <row r="6" spans="1:8">
      <c r="A6" s="9">
        <v>4</v>
      </c>
      <c r="B6" s="9" t="s">
        <v>24</v>
      </c>
      <c r="C6" s="9">
        <v>1</v>
      </c>
      <c r="D6" s="9" t="s">
        <v>12</v>
      </c>
      <c r="E6" s="10">
        <v>2000000</v>
      </c>
      <c r="F6" s="10">
        <f t="shared" si="0"/>
        <v>2000000</v>
      </c>
    </row>
    <row r="7" spans="1:8">
      <c r="A7" s="9">
        <v>5</v>
      </c>
      <c r="B7" s="9" t="s">
        <v>8</v>
      </c>
      <c r="C7" s="9">
        <v>1</v>
      </c>
      <c r="D7" s="9" t="s">
        <v>12</v>
      </c>
      <c r="E7" s="10">
        <v>5000000</v>
      </c>
      <c r="F7" s="10">
        <f t="shared" si="0"/>
        <v>5000000</v>
      </c>
      <c r="H7" s="13"/>
    </row>
    <row r="8" spans="1:8">
      <c r="A8" s="9">
        <v>6</v>
      </c>
      <c r="B8" s="9" t="s">
        <v>25</v>
      </c>
      <c r="C8" s="9">
        <v>10</v>
      </c>
      <c r="D8" s="9" t="s">
        <v>13</v>
      </c>
      <c r="E8" s="10">
        <v>2500000</v>
      </c>
      <c r="F8" s="10">
        <f t="shared" si="0"/>
        <v>25000000</v>
      </c>
    </row>
    <row r="9" spans="1:8">
      <c r="A9" s="9">
        <v>7</v>
      </c>
      <c r="B9" s="9" t="s">
        <v>39</v>
      </c>
      <c r="C9" s="9">
        <v>1</v>
      </c>
      <c r="D9" s="9" t="s">
        <v>10</v>
      </c>
      <c r="E9" s="10">
        <v>2000000</v>
      </c>
      <c r="F9" s="10">
        <f t="shared" si="0"/>
        <v>2000000</v>
      </c>
    </row>
    <row r="10" spans="1:8">
      <c r="A10" s="9">
        <v>8</v>
      </c>
      <c r="B10" s="9" t="s">
        <v>102</v>
      </c>
      <c r="C10" s="9">
        <v>1</v>
      </c>
      <c r="D10" s="9" t="s">
        <v>10</v>
      </c>
      <c r="E10" s="10">
        <v>6000000</v>
      </c>
      <c r="F10" s="10">
        <f t="shared" si="0"/>
        <v>6000000</v>
      </c>
    </row>
    <row r="11" spans="1:8">
      <c r="A11" s="9">
        <v>9</v>
      </c>
      <c r="B11" s="9" t="s">
        <v>80</v>
      </c>
      <c r="C11" s="9">
        <v>1</v>
      </c>
      <c r="D11" s="9" t="s">
        <v>10</v>
      </c>
      <c r="E11" s="10">
        <v>5000000</v>
      </c>
      <c r="F11" s="10">
        <f t="shared" si="0"/>
        <v>5000000</v>
      </c>
    </row>
    <row r="12" spans="1:8">
      <c r="A12" s="97" t="s">
        <v>5</v>
      </c>
      <c r="B12" s="98"/>
      <c r="C12" s="98"/>
      <c r="D12" s="98"/>
      <c r="E12" s="99"/>
      <c r="F12" s="12">
        <f>SUM(F3:F11)</f>
        <v>83000000</v>
      </c>
      <c r="H12" s="13"/>
    </row>
    <row r="13" spans="1:8">
      <c r="H13" s="13"/>
    </row>
    <row r="14" spans="1:8" ht="18.75">
      <c r="A14" s="96" t="s">
        <v>43</v>
      </c>
      <c r="B14" s="96"/>
      <c r="C14" s="96"/>
      <c r="D14" s="96"/>
      <c r="E14" s="96"/>
      <c r="F14" s="96"/>
      <c r="H14" s="13"/>
    </row>
    <row r="15" spans="1:8">
      <c r="A15" s="11" t="s">
        <v>18</v>
      </c>
      <c r="B15" s="11" t="s">
        <v>28</v>
      </c>
      <c r="C15" s="11" t="s">
        <v>19</v>
      </c>
      <c r="D15" s="11" t="s">
        <v>15</v>
      </c>
      <c r="E15" s="11" t="s">
        <v>20</v>
      </c>
      <c r="F15" s="11" t="s">
        <v>21</v>
      </c>
      <c r="H15" s="44"/>
    </row>
    <row r="16" spans="1:8">
      <c r="A16" s="9">
        <v>1</v>
      </c>
      <c r="B16" s="9" t="s">
        <v>79</v>
      </c>
      <c r="C16" s="9">
        <v>13889</v>
      </c>
      <c r="D16" s="9" t="s">
        <v>2</v>
      </c>
      <c r="E16" s="10">
        <v>500</v>
      </c>
      <c r="F16" s="10">
        <f t="shared" ref="F16:F24" si="1">C16*E16</f>
        <v>6944500</v>
      </c>
    </row>
    <row r="17" spans="1:8">
      <c r="A17" s="9">
        <v>2</v>
      </c>
      <c r="B17" s="9" t="s">
        <v>9</v>
      </c>
      <c r="C17" s="9">
        <v>417</v>
      </c>
      <c r="D17" s="9" t="s">
        <v>30</v>
      </c>
      <c r="E17" s="10">
        <v>2500</v>
      </c>
      <c r="F17" s="10">
        <f t="shared" si="1"/>
        <v>1042500</v>
      </c>
    </row>
    <row r="18" spans="1:8">
      <c r="A18" s="9">
        <v>3</v>
      </c>
      <c r="B18" s="9" t="s">
        <v>1</v>
      </c>
      <c r="C18" s="9">
        <v>2</v>
      </c>
      <c r="D18" s="9" t="s">
        <v>31</v>
      </c>
      <c r="E18" s="10">
        <v>2000000</v>
      </c>
      <c r="F18" s="10">
        <f t="shared" si="1"/>
        <v>4000000</v>
      </c>
    </row>
    <row r="19" spans="1:8">
      <c r="A19" s="9">
        <v>4</v>
      </c>
      <c r="B19" s="9" t="s">
        <v>6</v>
      </c>
      <c r="C19" s="9">
        <v>2</v>
      </c>
      <c r="D19" s="9" t="s">
        <v>11</v>
      </c>
      <c r="E19" s="10">
        <v>500000</v>
      </c>
      <c r="F19" s="10">
        <f t="shared" si="1"/>
        <v>1000000</v>
      </c>
      <c r="G19" s="13"/>
    </row>
    <row r="20" spans="1:8">
      <c r="A20" s="9">
        <v>5</v>
      </c>
      <c r="B20" s="9" t="s">
        <v>34</v>
      </c>
      <c r="C20" s="9">
        <v>5</v>
      </c>
      <c r="D20" s="9" t="s">
        <v>10</v>
      </c>
      <c r="E20" s="10">
        <v>83333</v>
      </c>
      <c r="F20" s="10">
        <f t="shared" si="1"/>
        <v>416665</v>
      </c>
      <c r="G20" s="13"/>
    </row>
    <row r="21" spans="1:8">
      <c r="A21" s="9">
        <v>6</v>
      </c>
      <c r="B21" s="9" t="s">
        <v>35</v>
      </c>
      <c r="C21" s="9">
        <v>2</v>
      </c>
      <c r="D21" s="9" t="s">
        <v>10</v>
      </c>
      <c r="E21" s="10">
        <v>25000</v>
      </c>
      <c r="F21" s="10">
        <f t="shared" si="1"/>
        <v>50000</v>
      </c>
      <c r="H21" s="44"/>
    </row>
    <row r="22" spans="1:8">
      <c r="A22" s="9">
        <v>7</v>
      </c>
      <c r="B22" s="9" t="s">
        <v>66</v>
      </c>
      <c r="C22" s="9">
        <v>1</v>
      </c>
      <c r="D22" s="9" t="s">
        <v>10</v>
      </c>
      <c r="E22" s="10">
        <v>33333</v>
      </c>
      <c r="F22" s="10">
        <f t="shared" si="1"/>
        <v>33333</v>
      </c>
      <c r="H22" s="13"/>
    </row>
    <row r="23" spans="1:8">
      <c r="A23" s="9">
        <v>8</v>
      </c>
      <c r="B23" s="9" t="s">
        <v>84</v>
      </c>
      <c r="C23" s="9">
        <v>1</v>
      </c>
      <c r="D23" s="9" t="s">
        <v>10</v>
      </c>
      <c r="E23" s="10">
        <v>83333</v>
      </c>
      <c r="F23" s="10">
        <f t="shared" si="1"/>
        <v>83333</v>
      </c>
    </row>
    <row r="24" spans="1:8">
      <c r="A24" s="9">
        <v>9</v>
      </c>
      <c r="B24" s="9" t="s">
        <v>102</v>
      </c>
      <c r="C24" s="9">
        <v>1</v>
      </c>
      <c r="D24" s="9" t="s">
        <v>10</v>
      </c>
      <c r="E24" s="10">
        <v>100000</v>
      </c>
      <c r="F24" s="10">
        <f t="shared" si="1"/>
        <v>100000</v>
      </c>
    </row>
    <row r="25" spans="1:8">
      <c r="A25" s="97" t="s">
        <v>32</v>
      </c>
      <c r="B25" s="98"/>
      <c r="C25" s="98"/>
      <c r="D25" s="98"/>
      <c r="E25" s="99"/>
      <c r="F25" s="12">
        <f>SUM(F16:F24)</f>
        <v>13670331</v>
      </c>
      <c r="H25" s="13"/>
    </row>
    <row r="26" spans="1:8">
      <c r="A26" s="94" t="s">
        <v>33</v>
      </c>
      <c r="B26" s="94"/>
      <c r="C26" s="94"/>
      <c r="D26" s="94"/>
      <c r="E26" s="94"/>
      <c r="F26" s="12">
        <f>F25*8</f>
        <v>109362648</v>
      </c>
    </row>
    <row r="28" spans="1:8" ht="18.75">
      <c r="A28" s="96" t="s">
        <v>36</v>
      </c>
      <c r="B28" s="96"/>
      <c r="C28" s="96"/>
      <c r="D28" s="96"/>
      <c r="E28" s="96"/>
      <c r="F28" s="96"/>
    </row>
    <row r="29" spans="1:8">
      <c r="A29" s="11" t="s">
        <v>18</v>
      </c>
      <c r="B29" s="11" t="s">
        <v>16</v>
      </c>
      <c r="C29" s="94" t="s">
        <v>14</v>
      </c>
      <c r="D29" s="94"/>
      <c r="E29" s="11" t="s">
        <v>27</v>
      </c>
      <c r="F29" s="11" t="s">
        <v>3</v>
      </c>
    </row>
    <row r="30" spans="1:8">
      <c r="A30" s="9">
        <v>1</v>
      </c>
      <c r="B30" s="9" t="s">
        <v>37</v>
      </c>
      <c r="C30" s="95">
        <v>4167</v>
      </c>
      <c r="D30" s="95"/>
      <c r="E30" s="9">
        <v>4000</v>
      </c>
      <c r="F30" s="10">
        <f>C30*E30</f>
        <v>16668000</v>
      </c>
    </row>
    <row r="31" spans="1:8">
      <c r="A31" s="9">
        <v>2</v>
      </c>
      <c r="B31" s="9" t="s">
        <v>38</v>
      </c>
      <c r="C31" s="95">
        <f>C30*12</f>
        <v>50004</v>
      </c>
      <c r="D31" s="95"/>
      <c r="E31" s="9">
        <v>4000</v>
      </c>
      <c r="F31" s="12">
        <f>C31*E31</f>
        <v>200016000</v>
      </c>
    </row>
    <row r="33" spans="1:6" ht="18.75">
      <c r="A33" s="100"/>
      <c r="B33" s="100"/>
      <c r="C33" s="100"/>
      <c r="D33" s="100"/>
      <c r="E33" s="100"/>
      <c r="F33" s="100"/>
    </row>
    <row r="34" spans="1:6">
      <c r="A34" s="49"/>
      <c r="B34" s="50"/>
      <c r="C34" s="49"/>
      <c r="D34" s="49"/>
      <c r="E34" s="49"/>
      <c r="F34" s="34"/>
    </row>
    <row r="35" spans="1:6">
      <c r="A35" s="49"/>
      <c r="B35" s="50"/>
      <c r="C35" s="49"/>
      <c r="D35" s="49"/>
      <c r="E35" s="49"/>
      <c r="F35" s="34"/>
    </row>
    <row r="36" spans="1:6">
      <c r="A36" s="49"/>
      <c r="B36" s="49"/>
      <c r="C36" s="49"/>
      <c r="D36" s="49"/>
      <c r="E36" s="49"/>
      <c r="F36" s="34"/>
    </row>
    <row r="37" spans="1:6">
      <c r="A37" s="49"/>
      <c r="B37" s="50"/>
      <c r="C37" s="49"/>
      <c r="D37" s="49"/>
      <c r="E37" s="49"/>
      <c r="F37" s="34"/>
    </row>
    <row r="38" spans="1:6">
      <c r="A38" s="49"/>
      <c r="B38" s="49"/>
      <c r="C38" s="49"/>
      <c r="D38" s="49"/>
      <c r="E38" s="49"/>
      <c r="F38" s="34"/>
    </row>
    <row r="39" spans="1:6">
      <c r="A39" s="93"/>
      <c r="B39" s="93"/>
      <c r="C39" s="93"/>
      <c r="D39" s="93"/>
      <c r="E39" s="93"/>
      <c r="F39" s="51"/>
    </row>
  </sheetData>
  <mergeCells count="11">
    <mergeCell ref="A33:F33"/>
    <mergeCell ref="A39:E39"/>
    <mergeCell ref="C31:D31"/>
    <mergeCell ref="A1:F1"/>
    <mergeCell ref="A14:F14"/>
    <mergeCell ref="A28:F28"/>
    <mergeCell ref="A12:E12"/>
    <mergeCell ref="A25:E25"/>
    <mergeCell ref="A26:E26"/>
    <mergeCell ref="C29:D29"/>
    <mergeCell ref="C30:D30"/>
  </mergeCells>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dimension ref="A2:L20"/>
  <sheetViews>
    <sheetView workbookViewId="0">
      <selection activeCell="B11" sqref="B11:B12"/>
    </sheetView>
  </sheetViews>
  <sheetFormatPr defaultRowHeight="15"/>
  <cols>
    <col min="1" max="1" width="14.5703125" bestFit="1" customWidth="1"/>
    <col min="2" max="2" width="23.42578125" customWidth="1"/>
    <col min="3" max="3" width="14" customWidth="1"/>
    <col min="4" max="4" width="10.28515625" customWidth="1"/>
    <col min="6" max="7" width="20.5703125" bestFit="1" customWidth="1"/>
    <col min="9" max="9" width="16.28515625" customWidth="1"/>
    <col min="10" max="10" width="13.7109375" bestFit="1" customWidth="1"/>
  </cols>
  <sheetData>
    <row r="2" spans="1:12">
      <c r="A2" s="14" t="s">
        <v>45</v>
      </c>
      <c r="B2" s="14" t="s">
        <v>46</v>
      </c>
      <c r="C2" s="14" t="s">
        <v>47</v>
      </c>
      <c r="D2" s="14" t="s">
        <v>53</v>
      </c>
      <c r="E2" s="48" t="s">
        <v>86</v>
      </c>
      <c r="F2" s="14" t="s">
        <v>54</v>
      </c>
      <c r="G2" s="48" t="s">
        <v>87</v>
      </c>
      <c r="I2" s="27" t="s">
        <v>62</v>
      </c>
      <c r="J2" s="27" t="s">
        <v>0</v>
      </c>
    </row>
    <row r="3" spans="1:12" ht="45">
      <c r="A3" s="18">
        <v>0</v>
      </c>
      <c r="B3" s="19" t="s">
        <v>48</v>
      </c>
      <c r="C3" s="20">
        <v>-1185736716</v>
      </c>
      <c r="D3" s="18">
        <f>1/(1+0.06)^A3</f>
        <v>1</v>
      </c>
      <c r="E3" s="18">
        <f>1/(1+0.08)^A3</f>
        <v>1</v>
      </c>
      <c r="F3" s="21">
        <f>C3*D3</f>
        <v>-1185736716</v>
      </c>
      <c r="G3" s="21">
        <f>C3*E3</f>
        <v>-1185736716</v>
      </c>
      <c r="I3" s="9" t="s">
        <v>55</v>
      </c>
      <c r="J3" s="9">
        <v>6</v>
      </c>
    </row>
    <row r="4" spans="1:12" ht="28.5" customHeight="1">
      <c r="A4" s="18">
        <v>1</v>
      </c>
      <c r="B4" s="18" t="s">
        <v>49</v>
      </c>
      <c r="C4" s="22">
        <f>'Tahun ke 1'!F31</f>
        <v>200016000</v>
      </c>
      <c r="D4" s="18">
        <f t="shared" ref="D4:D6" si="0">1/(1+0.06)^A4</f>
        <v>0.94339622641509424</v>
      </c>
      <c r="E4" s="18">
        <f t="shared" ref="E4:E6" si="1">1/(1+0.08)^A4</f>
        <v>0.92592592592592582</v>
      </c>
      <c r="F4" s="21">
        <f t="shared" ref="F4:F6" si="2">C4*D4</f>
        <v>188694339.6226415</v>
      </c>
      <c r="G4" s="21">
        <f t="shared" ref="G4:G6" si="3">C4*E4</f>
        <v>185199999.99999997</v>
      </c>
      <c r="I4" s="9" t="s">
        <v>56</v>
      </c>
      <c r="J4" s="9">
        <v>8</v>
      </c>
    </row>
    <row r="5" spans="1:12" ht="27" customHeight="1">
      <c r="A5" s="18">
        <v>2</v>
      </c>
      <c r="B5" s="18" t="s">
        <v>50</v>
      </c>
      <c r="C5" s="22">
        <f>'Tahun ke 2'!F32</f>
        <v>400032000</v>
      </c>
      <c r="D5" s="18">
        <f t="shared" si="0"/>
        <v>0.88999644001423983</v>
      </c>
      <c r="E5" s="18">
        <f t="shared" si="1"/>
        <v>0.85733882030178321</v>
      </c>
      <c r="F5" s="21">
        <f t="shared" si="2"/>
        <v>356027055.89177638</v>
      </c>
      <c r="G5" s="21">
        <f t="shared" si="3"/>
        <v>342962962.96296293</v>
      </c>
      <c r="I5" s="9" t="s">
        <v>57</v>
      </c>
      <c r="J5" s="10">
        <f>F7</f>
        <v>30733841.574373245</v>
      </c>
    </row>
    <row r="6" spans="1:12" ht="24.75" customHeight="1">
      <c r="A6" s="18">
        <v>3</v>
      </c>
      <c r="B6" s="18" t="s">
        <v>51</v>
      </c>
      <c r="C6" s="22">
        <f>'Tahun ke 3'!F32</f>
        <v>800064000</v>
      </c>
      <c r="D6" s="18">
        <f t="shared" si="0"/>
        <v>0.8396192830323016</v>
      </c>
      <c r="E6" s="18">
        <f t="shared" si="1"/>
        <v>0.79383224102016958</v>
      </c>
      <c r="F6" s="21">
        <f t="shared" si="2"/>
        <v>671749162.05995536</v>
      </c>
      <c r="G6" s="21">
        <f t="shared" si="3"/>
        <v>635116598.079561</v>
      </c>
      <c r="I6" s="9" t="s">
        <v>58</v>
      </c>
      <c r="J6" s="10">
        <f>G7</f>
        <v>-22457154.957476139</v>
      </c>
    </row>
    <row r="7" spans="1:12" ht="18">
      <c r="A7" s="103" t="s">
        <v>4</v>
      </c>
      <c r="B7" s="103"/>
      <c r="C7" s="103"/>
      <c r="D7" s="103"/>
      <c r="E7" s="103"/>
      <c r="F7" s="104">
        <f>SUM(F3:F6)</f>
        <v>30733841.574373245</v>
      </c>
      <c r="G7" s="104">
        <f>SUM(G3:G6)</f>
        <v>-22457154.957476139</v>
      </c>
      <c r="I7" s="19" t="s">
        <v>59</v>
      </c>
      <c r="J7" s="25">
        <f>F7*(J4-J3)</f>
        <v>61467683.14874649</v>
      </c>
    </row>
    <row r="8" spans="1:12" ht="18">
      <c r="A8" s="103"/>
      <c r="B8" s="103"/>
      <c r="C8" s="103"/>
      <c r="D8" s="103"/>
      <c r="E8" s="103"/>
      <c r="F8" s="104"/>
      <c r="G8" s="104"/>
      <c r="I8" s="9" t="s">
        <v>60</v>
      </c>
      <c r="J8" s="10">
        <f>J5+J6</f>
        <v>8276686.6168971062</v>
      </c>
    </row>
    <row r="9" spans="1:12">
      <c r="A9" s="103"/>
      <c r="B9" s="103"/>
      <c r="C9" s="103"/>
      <c r="D9" s="103"/>
      <c r="E9" s="103"/>
      <c r="F9" s="104"/>
      <c r="G9" s="104"/>
      <c r="I9" s="9" t="s">
        <v>61</v>
      </c>
      <c r="J9" s="26">
        <f>J3+(J7/J8)</f>
        <v>13.426605113120793</v>
      </c>
    </row>
    <row r="10" spans="1:12">
      <c r="A10" t="s">
        <v>52</v>
      </c>
      <c r="K10" s="101"/>
      <c r="L10" s="101"/>
    </row>
    <row r="11" spans="1:12">
      <c r="B11" t="s">
        <v>106</v>
      </c>
      <c r="K11" s="102"/>
      <c r="L11" s="102"/>
    </row>
    <row r="12" spans="1:12">
      <c r="B12" t="s">
        <v>107</v>
      </c>
    </row>
    <row r="13" spans="1:12">
      <c r="J13" s="8"/>
    </row>
    <row r="14" spans="1:12">
      <c r="J14" s="8"/>
    </row>
    <row r="15" spans="1:12">
      <c r="B15" s="17"/>
      <c r="J15" s="8"/>
    </row>
    <row r="16" spans="1:12">
      <c r="J16" s="13"/>
    </row>
    <row r="20" spans="1:1">
      <c r="A20" s="13">
        <f>'Tahun ke 1'!F12+'Tahun ke 1'!F26+'Tahun ke 2'!F13+'Tahun ke 2'!F27+'Tahun ke 3'!F13+'Tahun ke 3'!F27</f>
        <v>1185736716</v>
      </c>
    </row>
  </sheetData>
  <mergeCells count="5">
    <mergeCell ref="K10:L10"/>
    <mergeCell ref="K11:L11"/>
    <mergeCell ref="A7:E9"/>
    <mergeCell ref="F7:F9"/>
    <mergeCell ref="G7:G9"/>
  </mergeCells>
  <pageMargins left="0.7" right="0.7" top="0.75" bottom="0.75" header="0.3" footer="0.3"/>
  <pageSetup paperSize="9" orientation="portrait" horizontalDpi="4294967293" verticalDpi="0" r:id="rId1"/>
  <drawing r:id="rId2"/>
</worksheet>
</file>

<file path=xl/worksheets/sheet6.xml><?xml version="1.0" encoding="utf-8"?>
<worksheet xmlns="http://schemas.openxmlformats.org/spreadsheetml/2006/main" xmlns:r="http://schemas.openxmlformats.org/officeDocument/2006/relationships">
  <dimension ref="A2:P20"/>
  <sheetViews>
    <sheetView topLeftCell="A2" workbookViewId="0">
      <selection activeCell="B18" sqref="B18"/>
    </sheetView>
  </sheetViews>
  <sheetFormatPr defaultRowHeight="15"/>
  <cols>
    <col min="2" max="2" width="22.140625" bestFit="1" customWidth="1"/>
    <col min="3" max="3" width="14.42578125" customWidth="1"/>
    <col min="5" max="5" width="12.5703125" bestFit="1" customWidth="1"/>
    <col min="6" max="6" width="12.28515625" bestFit="1" customWidth="1"/>
    <col min="7" max="9" width="13.42578125" bestFit="1" customWidth="1"/>
    <col min="10" max="10" width="12.5703125" bestFit="1" customWidth="1"/>
    <col min="11" max="11" width="12.28515625" bestFit="1" customWidth="1"/>
    <col min="12" max="12" width="11.5703125" bestFit="1" customWidth="1"/>
    <col min="13" max="13" width="12.28515625" bestFit="1" customWidth="1"/>
  </cols>
  <sheetData>
    <row r="2" spans="1:16">
      <c r="A2" s="14" t="s">
        <v>45</v>
      </c>
      <c r="B2" s="14" t="s">
        <v>46</v>
      </c>
      <c r="C2" s="14" t="s">
        <v>47</v>
      </c>
    </row>
    <row r="3" spans="1:16" ht="71.25" customHeight="1">
      <c r="A3" s="18">
        <v>0</v>
      </c>
      <c r="B3" s="19" t="s">
        <v>48</v>
      </c>
      <c r="C3" s="20">
        <f>'NPV+IRR'!A20</f>
        <v>1185736716</v>
      </c>
    </row>
    <row r="4" spans="1:16" ht="25.5" customHeight="1">
      <c r="A4" s="18">
        <v>1</v>
      </c>
      <c r="B4" s="18" t="s">
        <v>49</v>
      </c>
      <c r="C4" s="22">
        <f>'Tahun ke 1'!F31</f>
        <v>200016000</v>
      </c>
    </row>
    <row r="5" spans="1:16" ht="25.5" customHeight="1">
      <c r="A5" s="18"/>
      <c r="B5" s="18"/>
      <c r="C5" s="23">
        <f>C3-C4</f>
        <v>985720716</v>
      </c>
    </row>
    <row r="6" spans="1:16" ht="23.25" customHeight="1">
      <c r="A6" s="29">
        <v>2</v>
      </c>
      <c r="B6" s="29" t="s">
        <v>50</v>
      </c>
      <c r="C6" s="30">
        <f>'Tahun ke 2'!F32</f>
        <v>400032000</v>
      </c>
      <c r="E6" s="13">
        <f>C8/12</f>
        <v>66672000</v>
      </c>
    </row>
    <row r="7" spans="1:16" ht="23.25" customHeight="1">
      <c r="A7" s="18"/>
      <c r="B7" s="18"/>
      <c r="C7" s="23">
        <f>C5-C6</f>
        <v>585688716</v>
      </c>
      <c r="E7">
        <v>1</v>
      </c>
      <c r="F7">
        <v>2</v>
      </c>
      <c r="G7">
        <v>3</v>
      </c>
      <c r="H7">
        <v>4</v>
      </c>
      <c r="I7">
        <v>5</v>
      </c>
      <c r="J7">
        <v>6</v>
      </c>
      <c r="K7">
        <v>7</v>
      </c>
      <c r="L7">
        <v>8</v>
      </c>
      <c r="M7">
        <v>9</v>
      </c>
      <c r="N7">
        <v>10</v>
      </c>
      <c r="O7">
        <v>11</v>
      </c>
      <c r="P7">
        <v>12</v>
      </c>
    </row>
    <row r="8" spans="1:16" ht="24.75" customHeight="1">
      <c r="A8" s="18">
        <v>3</v>
      </c>
      <c r="B8" s="18" t="s">
        <v>51</v>
      </c>
      <c r="C8" s="22">
        <f>'Tahun ke 3'!F32</f>
        <v>800064000</v>
      </c>
      <c r="E8" s="13">
        <f>C7-E6</f>
        <v>519016716</v>
      </c>
      <c r="F8" s="13">
        <f>E8-E6</f>
        <v>452344716</v>
      </c>
      <c r="G8" s="13">
        <f>F8-E6</f>
        <v>385672716</v>
      </c>
      <c r="H8" s="13">
        <f>G8-E6</f>
        <v>319000716</v>
      </c>
      <c r="I8" s="13">
        <f>H8-E6</f>
        <v>252328716</v>
      </c>
      <c r="J8" s="13">
        <f>I8-E6</f>
        <v>185656716</v>
      </c>
      <c r="K8" s="13">
        <f>J8-E6</f>
        <v>118984716</v>
      </c>
      <c r="L8" s="13">
        <f>K8-E6</f>
        <v>52312716</v>
      </c>
      <c r="M8" s="13">
        <f>L8-E6</f>
        <v>-14359284</v>
      </c>
    </row>
    <row r="9" spans="1:16">
      <c r="C9" s="24">
        <f>C7-C8</f>
        <v>-214375284</v>
      </c>
    </row>
    <row r="10" spans="1:16">
      <c r="C10" s="13"/>
    </row>
    <row r="18" spans="2:2">
      <c r="B18">
        <f>C7/C8</f>
        <v>0.73205233081353493</v>
      </c>
    </row>
    <row r="19" spans="2:2">
      <c r="B19">
        <f>B18*12</f>
        <v>8.7846279697624183</v>
      </c>
    </row>
    <row r="20" spans="2:2">
      <c r="B20">
        <f>0.78*30</f>
        <v>23.400000000000002</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H29"/>
  <sheetViews>
    <sheetView topLeftCell="A23" workbookViewId="0">
      <selection activeCell="A9" sqref="A9"/>
    </sheetView>
  </sheetViews>
  <sheetFormatPr defaultRowHeight="15"/>
  <cols>
    <col min="1" max="1" width="5.7109375" customWidth="1"/>
    <col min="2" max="2" width="26.5703125" bestFit="1" customWidth="1"/>
    <col min="3" max="3" width="13.85546875" customWidth="1"/>
    <col min="5" max="5" width="19.7109375" bestFit="1" customWidth="1"/>
    <col min="6" max="6" width="16.7109375" bestFit="1" customWidth="1"/>
    <col min="7" max="7" width="12" customWidth="1"/>
    <col min="8" max="8" width="15.5703125" customWidth="1"/>
  </cols>
  <sheetData>
    <row r="1" spans="1:8" ht="18.75">
      <c r="A1" s="96" t="s">
        <v>63</v>
      </c>
      <c r="B1" s="96"/>
      <c r="C1" s="96"/>
      <c r="D1" s="96"/>
      <c r="E1" s="96"/>
      <c r="F1" s="96"/>
      <c r="G1" s="96"/>
      <c r="H1" s="96"/>
    </row>
    <row r="2" spans="1:8" ht="45">
      <c r="A2" s="47" t="s">
        <v>18</v>
      </c>
      <c r="B2" s="47" t="s">
        <v>16</v>
      </c>
      <c r="C2" s="47" t="s">
        <v>19</v>
      </c>
      <c r="D2" s="47" t="s">
        <v>15</v>
      </c>
      <c r="E2" s="47" t="s">
        <v>27</v>
      </c>
      <c r="F2" s="47" t="s">
        <v>26</v>
      </c>
      <c r="G2" s="31" t="s">
        <v>64</v>
      </c>
      <c r="H2" s="31" t="s">
        <v>65</v>
      </c>
    </row>
    <row r="3" spans="1:8">
      <c r="A3" s="9">
        <v>1</v>
      </c>
      <c r="B3" s="9" t="s">
        <v>81</v>
      </c>
      <c r="C3" s="9">
        <v>1</v>
      </c>
      <c r="D3" s="9" t="s">
        <v>10</v>
      </c>
      <c r="E3" s="10">
        <v>5000000</v>
      </c>
      <c r="F3" s="10">
        <f t="shared" ref="F3:F9" si="0">C3*E3</f>
        <v>5000000</v>
      </c>
      <c r="G3" s="9">
        <v>5</v>
      </c>
      <c r="H3" s="10">
        <f>E3/(G3*12)*C3</f>
        <v>83333.333333333328</v>
      </c>
    </row>
    <row r="4" spans="1:8">
      <c r="A4" s="9">
        <v>2</v>
      </c>
      <c r="B4" s="9" t="s">
        <v>22</v>
      </c>
      <c r="C4" s="9">
        <v>15</v>
      </c>
      <c r="D4" s="9" t="s">
        <v>10</v>
      </c>
      <c r="E4" s="10">
        <v>5000000</v>
      </c>
      <c r="F4" s="10">
        <f t="shared" si="0"/>
        <v>75000000</v>
      </c>
      <c r="G4" s="9">
        <v>5</v>
      </c>
      <c r="H4" s="10">
        <f>E4/(G4*12)*C4</f>
        <v>1250000</v>
      </c>
    </row>
    <row r="5" spans="1:8">
      <c r="A5" s="9">
        <v>3</v>
      </c>
      <c r="B5" s="9" t="s">
        <v>23</v>
      </c>
      <c r="C5" s="9">
        <v>2</v>
      </c>
      <c r="D5" s="9" t="s">
        <v>10</v>
      </c>
      <c r="E5" s="10">
        <v>1500000</v>
      </c>
      <c r="F5" s="10">
        <f t="shared" si="0"/>
        <v>3000000</v>
      </c>
      <c r="G5" s="9">
        <v>5</v>
      </c>
      <c r="H5" s="10">
        <f t="shared" ref="H5:H7" si="1">E5/(G5*12)*C5</f>
        <v>50000</v>
      </c>
    </row>
    <row r="6" spans="1:8">
      <c r="A6" s="9">
        <v>4</v>
      </c>
      <c r="B6" s="9" t="s">
        <v>104</v>
      </c>
      <c r="C6" s="9">
        <v>1</v>
      </c>
      <c r="D6" s="9" t="s">
        <v>10</v>
      </c>
      <c r="E6" s="10">
        <v>6000000</v>
      </c>
      <c r="F6" s="10">
        <f t="shared" si="0"/>
        <v>6000000</v>
      </c>
      <c r="G6" s="9">
        <v>5</v>
      </c>
      <c r="H6" s="10">
        <f t="shared" si="1"/>
        <v>100000</v>
      </c>
    </row>
    <row r="7" spans="1:8">
      <c r="A7" s="9">
        <v>5</v>
      </c>
      <c r="B7" s="9" t="s">
        <v>39</v>
      </c>
      <c r="C7" s="9">
        <v>3</v>
      </c>
      <c r="D7" s="9" t="s">
        <v>10</v>
      </c>
      <c r="E7" s="10">
        <v>2000000</v>
      </c>
      <c r="F7" s="10">
        <f t="shared" si="0"/>
        <v>6000000</v>
      </c>
      <c r="G7" s="9">
        <v>5</v>
      </c>
      <c r="H7" s="10">
        <f t="shared" si="1"/>
        <v>100000</v>
      </c>
    </row>
    <row r="8" spans="1:8">
      <c r="A8" s="97" t="s">
        <v>85</v>
      </c>
      <c r="B8" s="98"/>
      <c r="C8" s="98"/>
      <c r="D8" s="98"/>
      <c r="E8" s="98"/>
      <c r="F8" s="98"/>
      <c r="G8" s="99"/>
      <c r="H8" s="12">
        <f>SUM(H3:H7)</f>
        <v>1583333.3333333333</v>
      </c>
    </row>
    <row r="9" spans="1:8">
      <c r="A9" s="9">
        <v>6</v>
      </c>
      <c r="B9" s="9" t="s">
        <v>1</v>
      </c>
      <c r="C9" s="9">
        <v>6</v>
      </c>
      <c r="D9" s="9" t="s">
        <v>31</v>
      </c>
      <c r="E9" s="10">
        <v>2000000</v>
      </c>
      <c r="F9" s="10">
        <f t="shared" si="0"/>
        <v>12000000</v>
      </c>
      <c r="G9" s="9"/>
      <c r="H9" s="10"/>
    </row>
    <row r="10" spans="1:8">
      <c r="A10" s="97" t="s">
        <v>3</v>
      </c>
      <c r="B10" s="98"/>
      <c r="C10" s="98"/>
      <c r="D10" s="98"/>
      <c r="E10" s="98"/>
      <c r="F10" s="98"/>
      <c r="G10" s="99"/>
      <c r="H10" s="12">
        <f>H8+F9</f>
        <v>13583333.333333334</v>
      </c>
    </row>
    <row r="12" spans="1:8" ht="18.75">
      <c r="A12" s="96" t="s">
        <v>67</v>
      </c>
      <c r="B12" s="96"/>
      <c r="C12" s="96"/>
      <c r="D12" s="96"/>
      <c r="E12" s="96"/>
      <c r="F12" s="96"/>
    </row>
    <row r="13" spans="1:8">
      <c r="A13" s="47" t="s">
        <v>18</v>
      </c>
      <c r="B13" s="47" t="s">
        <v>16</v>
      </c>
      <c r="C13" s="47" t="s">
        <v>19</v>
      </c>
      <c r="D13" s="47" t="s">
        <v>15</v>
      </c>
      <c r="E13" s="47" t="s">
        <v>27</v>
      </c>
      <c r="F13" s="47" t="s">
        <v>26</v>
      </c>
    </row>
    <row r="14" spans="1:8">
      <c r="A14" s="9">
        <v>1</v>
      </c>
      <c r="B14" s="9" t="s">
        <v>68</v>
      </c>
      <c r="C14" s="9">
        <f>'Tahun ke 3'!C17</f>
        <v>55556</v>
      </c>
      <c r="D14" s="9" t="s">
        <v>2</v>
      </c>
      <c r="E14" s="10">
        <v>500</v>
      </c>
      <c r="F14" s="10">
        <f t="shared" ref="F14:F16" si="2">C14*E14</f>
        <v>27778000</v>
      </c>
    </row>
    <row r="15" spans="1:8">
      <c r="A15" s="9">
        <v>2</v>
      </c>
      <c r="B15" s="9" t="s">
        <v>9</v>
      </c>
      <c r="C15" s="9">
        <f>'Tahun ke 3'!C18</f>
        <v>1666</v>
      </c>
      <c r="D15" s="9" t="s">
        <v>69</v>
      </c>
      <c r="E15" s="10">
        <v>2500</v>
      </c>
      <c r="F15" s="10">
        <f t="shared" si="2"/>
        <v>4165000</v>
      </c>
    </row>
    <row r="16" spans="1:8">
      <c r="A16" s="9">
        <v>3</v>
      </c>
      <c r="B16" s="9" t="s">
        <v>6</v>
      </c>
      <c r="C16" s="9">
        <v>4</v>
      </c>
      <c r="D16" s="9" t="s">
        <v>11</v>
      </c>
      <c r="E16" s="10">
        <v>500000</v>
      </c>
      <c r="F16" s="10">
        <f t="shared" si="2"/>
        <v>2000000</v>
      </c>
    </row>
    <row r="17" spans="1:6">
      <c r="A17" s="97" t="s">
        <v>3</v>
      </c>
      <c r="B17" s="98"/>
      <c r="C17" s="98"/>
      <c r="D17" s="98"/>
      <c r="E17" s="99"/>
      <c r="F17" s="12">
        <f>SUM(F14:F16)</f>
        <v>33943000</v>
      </c>
    </row>
    <row r="18" spans="1:6" ht="18.75">
      <c r="A18" s="96" t="s">
        <v>21</v>
      </c>
      <c r="B18" s="96"/>
      <c r="C18" s="96"/>
      <c r="D18" s="33"/>
      <c r="E18" s="33"/>
      <c r="F18" s="33"/>
    </row>
    <row r="19" spans="1:6">
      <c r="A19" s="9" t="s">
        <v>18</v>
      </c>
      <c r="B19" s="9" t="s">
        <v>16</v>
      </c>
      <c r="C19" s="9" t="s">
        <v>19</v>
      </c>
      <c r="E19" s="13"/>
    </row>
    <row r="20" spans="1:6">
      <c r="A20" s="9">
        <v>1</v>
      </c>
      <c r="B20" s="9" t="s">
        <v>63</v>
      </c>
      <c r="C20" s="10">
        <f>H10</f>
        <v>13583333.333333334</v>
      </c>
    </row>
    <row r="21" spans="1:6">
      <c r="A21" s="9">
        <v>2</v>
      </c>
      <c r="B21" s="9" t="s">
        <v>67</v>
      </c>
      <c r="C21" s="10">
        <f>F17</f>
        <v>33943000</v>
      </c>
    </row>
    <row r="22" spans="1:6">
      <c r="A22" s="105" t="s">
        <v>3</v>
      </c>
      <c r="B22" s="106"/>
      <c r="C22" s="12">
        <f>SUM(C20:C21)</f>
        <v>47526333.333333336</v>
      </c>
    </row>
    <row r="23" spans="1:6" ht="18.75">
      <c r="A23" s="96" t="s">
        <v>36</v>
      </c>
      <c r="B23" s="96"/>
      <c r="C23" s="96"/>
      <c r="D23" s="96"/>
      <c r="E23" s="96"/>
      <c r="F23" s="96"/>
    </row>
    <row r="24" spans="1:6">
      <c r="A24" s="45" t="s">
        <v>18</v>
      </c>
      <c r="B24" s="45" t="s">
        <v>16</v>
      </c>
      <c r="C24" s="45" t="s">
        <v>14</v>
      </c>
      <c r="D24" s="45"/>
      <c r="E24" s="45" t="s">
        <v>27</v>
      </c>
      <c r="F24" s="45" t="s">
        <v>3</v>
      </c>
    </row>
    <row r="25" spans="1:6">
      <c r="A25" s="9">
        <v>1</v>
      </c>
      <c r="B25" s="9" t="s">
        <v>37</v>
      </c>
      <c r="C25" s="46">
        <f>'Tahun ke 3'!C31:D31</f>
        <v>16668</v>
      </c>
      <c r="D25" s="46"/>
      <c r="E25" s="10">
        <v>4000</v>
      </c>
      <c r="F25" s="10">
        <f>C25*E25</f>
        <v>66672000</v>
      </c>
    </row>
    <row r="26" spans="1:6">
      <c r="A26" s="9">
        <v>2</v>
      </c>
      <c r="B26" s="9" t="s">
        <v>38</v>
      </c>
      <c r="C26" s="46">
        <f>C25*12</f>
        <v>200016</v>
      </c>
      <c r="D26" s="46"/>
      <c r="E26" s="10">
        <v>4000</v>
      </c>
      <c r="F26" s="12">
        <f>C26*E26</f>
        <v>800064000</v>
      </c>
    </row>
    <row r="28" spans="1:6">
      <c r="B28" s="35" t="s">
        <v>70</v>
      </c>
      <c r="C28" s="36">
        <f>C22/C25</f>
        <v>2851.351891848652</v>
      </c>
    </row>
    <row r="29" spans="1:6">
      <c r="B29" s="37" t="s">
        <v>71</v>
      </c>
      <c r="C29" s="12">
        <f>F25-C22</f>
        <v>19145666.666666664</v>
      </c>
    </row>
  </sheetData>
  <mergeCells count="8">
    <mergeCell ref="A22:B22"/>
    <mergeCell ref="A23:F23"/>
    <mergeCell ref="A1:H1"/>
    <mergeCell ref="A8:G8"/>
    <mergeCell ref="A10:G10"/>
    <mergeCell ref="A12:F12"/>
    <mergeCell ref="A17:E17"/>
    <mergeCell ref="A18:C18"/>
  </mergeCells>
  <pageMargins left="0.7" right="0.7" top="0.75" bottom="0.75" header="0.3" footer="0.3"/>
  <pageSetup paperSize="9" scale="95" orientation="landscape" horizontalDpi="4294967293" verticalDpi="0" r:id="rId1"/>
</worksheet>
</file>

<file path=xl/worksheets/sheet8.xml><?xml version="1.0" encoding="utf-8"?>
<worksheet xmlns="http://schemas.openxmlformats.org/spreadsheetml/2006/main" xmlns:r="http://schemas.openxmlformats.org/officeDocument/2006/relationships">
  <dimension ref="A1:H29"/>
  <sheetViews>
    <sheetView topLeftCell="A23" workbookViewId="0">
      <selection activeCell="A8" sqref="A8:G8"/>
    </sheetView>
  </sheetViews>
  <sheetFormatPr defaultRowHeight="15"/>
  <cols>
    <col min="1" max="1" width="5.28515625" customWidth="1"/>
    <col min="2" max="2" width="26.140625" customWidth="1"/>
    <col min="3" max="3" width="13.85546875" customWidth="1"/>
    <col min="5" max="5" width="19.7109375" bestFit="1" customWidth="1"/>
    <col min="6" max="6" width="16.7109375" bestFit="1" customWidth="1"/>
    <col min="7" max="7" width="10.7109375" customWidth="1"/>
    <col min="8" max="8" width="13.42578125" customWidth="1"/>
  </cols>
  <sheetData>
    <row r="1" spans="1:8" ht="18.75">
      <c r="A1" s="96" t="s">
        <v>63</v>
      </c>
      <c r="B1" s="96"/>
      <c r="C1" s="96"/>
      <c r="D1" s="96"/>
      <c r="E1" s="96"/>
      <c r="F1" s="96"/>
      <c r="G1" s="96"/>
      <c r="H1" s="96"/>
    </row>
    <row r="2" spans="1:8" ht="45">
      <c r="A2" s="47" t="s">
        <v>18</v>
      </c>
      <c r="B2" s="47" t="s">
        <v>16</v>
      </c>
      <c r="C2" s="47" t="s">
        <v>19</v>
      </c>
      <c r="D2" s="47" t="s">
        <v>15</v>
      </c>
      <c r="E2" s="47" t="s">
        <v>27</v>
      </c>
      <c r="F2" s="47" t="s">
        <v>26</v>
      </c>
      <c r="G2" s="31" t="s">
        <v>64</v>
      </c>
      <c r="H2" s="31" t="s">
        <v>65</v>
      </c>
    </row>
    <row r="3" spans="1:8">
      <c r="A3" s="9">
        <v>1</v>
      </c>
      <c r="B3" s="9" t="s">
        <v>81</v>
      </c>
      <c r="C3" s="9">
        <v>1</v>
      </c>
      <c r="D3" s="9" t="s">
        <v>10</v>
      </c>
      <c r="E3" s="10">
        <v>5000000</v>
      </c>
      <c r="F3" s="10">
        <f t="shared" ref="F3:F9" si="0">C3*E3</f>
        <v>5000000</v>
      </c>
      <c r="G3" s="9">
        <v>5</v>
      </c>
      <c r="H3" s="10">
        <f>E3/(G3*12)*C3</f>
        <v>83333.333333333328</v>
      </c>
    </row>
    <row r="4" spans="1:8">
      <c r="A4" s="9">
        <v>2</v>
      </c>
      <c r="B4" s="9" t="s">
        <v>22</v>
      </c>
      <c r="C4" s="9">
        <v>10</v>
      </c>
      <c r="D4" s="9" t="s">
        <v>10</v>
      </c>
      <c r="E4" s="10">
        <v>5000000</v>
      </c>
      <c r="F4" s="10">
        <f t="shared" si="0"/>
        <v>50000000</v>
      </c>
      <c r="G4" s="9">
        <v>5</v>
      </c>
      <c r="H4" s="10">
        <f>E4/(G4*12)*C4</f>
        <v>833333.33333333326</v>
      </c>
    </row>
    <row r="5" spans="1:8">
      <c r="A5" s="9">
        <v>3</v>
      </c>
      <c r="B5" s="9" t="s">
        <v>23</v>
      </c>
      <c r="C5" s="9">
        <v>2</v>
      </c>
      <c r="D5" s="9" t="s">
        <v>10</v>
      </c>
      <c r="E5" s="10">
        <v>1500000</v>
      </c>
      <c r="F5" s="10">
        <f t="shared" si="0"/>
        <v>3000000</v>
      </c>
      <c r="G5" s="9">
        <v>5</v>
      </c>
      <c r="H5" s="10">
        <f t="shared" ref="H5:H7" si="1">E5/(G5*12)*C5</f>
        <v>50000</v>
      </c>
    </row>
    <row r="6" spans="1:8">
      <c r="A6" s="9">
        <v>4</v>
      </c>
      <c r="B6" s="9" t="s">
        <v>104</v>
      </c>
      <c r="C6" s="9">
        <v>1</v>
      </c>
      <c r="D6" s="9" t="s">
        <v>10</v>
      </c>
      <c r="E6" s="10">
        <v>6000000</v>
      </c>
      <c r="F6" s="10">
        <f t="shared" si="0"/>
        <v>6000000</v>
      </c>
      <c r="G6" s="9">
        <v>5</v>
      </c>
      <c r="H6" s="10">
        <f t="shared" si="1"/>
        <v>100000</v>
      </c>
    </row>
    <row r="7" spans="1:8">
      <c r="A7" s="9">
        <v>5</v>
      </c>
      <c r="B7" s="9" t="s">
        <v>39</v>
      </c>
      <c r="C7" s="9">
        <v>2</v>
      </c>
      <c r="D7" s="9" t="s">
        <v>10</v>
      </c>
      <c r="E7" s="10">
        <v>2000000</v>
      </c>
      <c r="F7" s="10">
        <f t="shared" si="0"/>
        <v>4000000</v>
      </c>
      <c r="G7" s="9">
        <v>5</v>
      </c>
      <c r="H7" s="10">
        <f t="shared" si="1"/>
        <v>66666.666666666672</v>
      </c>
    </row>
    <row r="8" spans="1:8">
      <c r="A8" s="97" t="s">
        <v>85</v>
      </c>
      <c r="B8" s="98"/>
      <c r="C8" s="98"/>
      <c r="D8" s="98"/>
      <c r="E8" s="98"/>
      <c r="F8" s="98"/>
      <c r="G8" s="99"/>
      <c r="H8" s="12">
        <f>SUM(H3:H7)</f>
        <v>1133333.3333333333</v>
      </c>
    </row>
    <row r="9" spans="1:8">
      <c r="A9" s="9">
        <v>6</v>
      </c>
      <c r="B9" s="9" t="s">
        <v>1</v>
      </c>
      <c r="C9" s="9">
        <v>4</v>
      </c>
      <c r="D9" s="9" t="s">
        <v>31</v>
      </c>
      <c r="E9" s="10">
        <v>2000000</v>
      </c>
      <c r="F9" s="10">
        <f t="shared" si="0"/>
        <v>8000000</v>
      </c>
      <c r="G9" s="9"/>
      <c r="H9" s="10"/>
    </row>
    <row r="10" spans="1:8">
      <c r="A10" s="97" t="s">
        <v>3</v>
      </c>
      <c r="B10" s="98"/>
      <c r="C10" s="98"/>
      <c r="D10" s="98"/>
      <c r="E10" s="98"/>
      <c r="F10" s="98"/>
      <c r="G10" s="99"/>
      <c r="H10" s="12">
        <f>H8+F9</f>
        <v>9133333.333333334</v>
      </c>
    </row>
    <row r="12" spans="1:8" ht="18.75">
      <c r="A12" s="96" t="s">
        <v>67</v>
      </c>
      <c r="B12" s="96"/>
      <c r="C12" s="96"/>
      <c r="D12" s="96"/>
      <c r="E12" s="96"/>
      <c r="F12" s="96"/>
    </row>
    <row r="13" spans="1:8">
      <c r="A13" s="47" t="s">
        <v>18</v>
      </c>
      <c r="B13" s="47" t="s">
        <v>16</v>
      </c>
      <c r="C13" s="47" t="s">
        <v>19</v>
      </c>
      <c r="D13" s="47" t="s">
        <v>15</v>
      </c>
      <c r="E13" s="47" t="s">
        <v>27</v>
      </c>
      <c r="F13" s="47" t="s">
        <v>26</v>
      </c>
    </row>
    <row r="14" spans="1:8">
      <c r="A14" s="9">
        <v>1</v>
      </c>
      <c r="B14" s="9" t="s">
        <v>68</v>
      </c>
      <c r="C14" s="9">
        <f>'Tahun ke 2'!C17</f>
        <v>27778</v>
      </c>
      <c r="D14" s="9" t="s">
        <v>2</v>
      </c>
      <c r="E14" s="10">
        <v>500</v>
      </c>
      <c r="F14" s="10">
        <f t="shared" ref="F14:F16" si="2">C14*E14</f>
        <v>13889000</v>
      </c>
    </row>
    <row r="15" spans="1:8">
      <c r="A15" s="9">
        <v>2</v>
      </c>
      <c r="B15" s="9" t="s">
        <v>9</v>
      </c>
      <c r="C15" s="9">
        <f>'Tahun ke 2'!C18</f>
        <v>833</v>
      </c>
      <c r="D15" s="9" t="s">
        <v>69</v>
      </c>
      <c r="E15" s="10">
        <v>2500</v>
      </c>
      <c r="F15" s="10">
        <f t="shared" si="2"/>
        <v>2082500</v>
      </c>
    </row>
    <row r="16" spans="1:8">
      <c r="A16" s="9">
        <v>3</v>
      </c>
      <c r="B16" s="9" t="s">
        <v>6</v>
      </c>
      <c r="C16" s="9">
        <v>2</v>
      </c>
      <c r="D16" s="9" t="s">
        <v>11</v>
      </c>
      <c r="E16" s="10">
        <v>500000</v>
      </c>
      <c r="F16" s="10">
        <f t="shared" si="2"/>
        <v>1000000</v>
      </c>
    </row>
    <row r="17" spans="1:6">
      <c r="A17" s="97" t="s">
        <v>3</v>
      </c>
      <c r="B17" s="98"/>
      <c r="C17" s="98"/>
      <c r="D17" s="98"/>
      <c r="E17" s="99"/>
      <c r="F17" s="10">
        <f>SUM(F14:F16)</f>
        <v>16971500</v>
      </c>
    </row>
    <row r="18" spans="1:6" ht="18.75">
      <c r="A18" s="96" t="s">
        <v>21</v>
      </c>
      <c r="B18" s="96"/>
      <c r="C18" s="96"/>
      <c r="D18" s="33"/>
      <c r="E18" s="33"/>
      <c r="F18" s="33"/>
    </row>
    <row r="19" spans="1:6">
      <c r="A19" s="9" t="s">
        <v>18</v>
      </c>
      <c r="B19" s="9" t="s">
        <v>16</v>
      </c>
      <c r="C19" s="9" t="s">
        <v>19</v>
      </c>
      <c r="E19" s="13"/>
    </row>
    <row r="20" spans="1:6">
      <c r="A20" s="9">
        <v>1</v>
      </c>
      <c r="B20" s="9" t="s">
        <v>63</v>
      </c>
      <c r="C20" s="10">
        <f>H10</f>
        <v>9133333.333333334</v>
      </c>
    </row>
    <row r="21" spans="1:6">
      <c r="A21" s="9">
        <v>2</v>
      </c>
      <c r="B21" s="9" t="s">
        <v>67</v>
      </c>
      <c r="C21" s="10">
        <f>F17</f>
        <v>16971500</v>
      </c>
    </row>
    <row r="22" spans="1:6">
      <c r="A22" s="105" t="s">
        <v>3</v>
      </c>
      <c r="B22" s="106"/>
      <c r="C22" s="12">
        <f>SUM(C20:C21)</f>
        <v>26104833.333333336</v>
      </c>
    </row>
    <row r="23" spans="1:6" ht="18.75">
      <c r="A23" s="96" t="s">
        <v>36</v>
      </c>
      <c r="B23" s="96"/>
      <c r="C23" s="96"/>
      <c r="D23" s="96"/>
      <c r="E23" s="96"/>
      <c r="F23" s="96"/>
    </row>
    <row r="24" spans="1:6">
      <c r="A24" s="45" t="s">
        <v>18</v>
      </c>
      <c r="B24" s="45" t="s">
        <v>16</v>
      </c>
      <c r="C24" s="45" t="s">
        <v>14</v>
      </c>
      <c r="D24" s="45"/>
      <c r="E24" s="45" t="s">
        <v>27</v>
      </c>
      <c r="F24" s="45" t="s">
        <v>3</v>
      </c>
    </row>
    <row r="25" spans="1:6">
      <c r="A25" s="9">
        <v>1</v>
      </c>
      <c r="B25" s="9" t="s">
        <v>37</v>
      </c>
      <c r="C25" s="46">
        <f>'Tahun ke 2'!C31:D31</f>
        <v>8334</v>
      </c>
      <c r="D25" s="46"/>
      <c r="E25" s="10">
        <v>4000</v>
      </c>
      <c r="F25" s="10">
        <f>C25*E25</f>
        <v>33336000</v>
      </c>
    </row>
    <row r="26" spans="1:6">
      <c r="A26" s="9">
        <v>2</v>
      </c>
      <c r="B26" s="9" t="s">
        <v>38</v>
      </c>
      <c r="C26" s="46">
        <f>C25*12</f>
        <v>100008</v>
      </c>
      <c r="D26" s="46"/>
      <c r="E26" s="10">
        <v>4000</v>
      </c>
      <c r="F26" s="10">
        <f>C26*E26</f>
        <v>400032000</v>
      </c>
    </row>
    <row r="28" spans="1:6">
      <c r="B28" s="35" t="s">
        <v>70</v>
      </c>
      <c r="C28" s="36">
        <f>C22/C25</f>
        <v>3132.3294136469085</v>
      </c>
    </row>
    <row r="29" spans="1:6">
      <c r="B29" s="37" t="s">
        <v>71</v>
      </c>
      <c r="C29" s="12">
        <f>F25-C22</f>
        <v>7231166.6666666642</v>
      </c>
    </row>
  </sheetData>
  <mergeCells count="8">
    <mergeCell ref="A23:F23"/>
    <mergeCell ref="A8:G8"/>
    <mergeCell ref="A1:H1"/>
    <mergeCell ref="A10:G10"/>
    <mergeCell ref="A12:F12"/>
    <mergeCell ref="A17:E17"/>
    <mergeCell ref="A18:C18"/>
    <mergeCell ref="A22:B22"/>
  </mergeCells>
  <pageMargins left="0.7" right="0.7" top="0.75" bottom="0.75" header="0.3" footer="0.3"/>
  <pageSetup paperSize="9" scale="95" orientation="landscape" horizontalDpi="4294967293" verticalDpi="0" r:id="rId1"/>
</worksheet>
</file>

<file path=xl/worksheets/sheet9.xml><?xml version="1.0" encoding="utf-8"?>
<worksheet xmlns="http://schemas.openxmlformats.org/spreadsheetml/2006/main" xmlns:r="http://schemas.openxmlformats.org/officeDocument/2006/relationships">
  <dimension ref="A1:H35"/>
  <sheetViews>
    <sheetView topLeftCell="A24" workbookViewId="0">
      <selection activeCell="G36" sqref="G36"/>
    </sheetView>
  </sheetViews>
  <sheetFormatPr defaultRowHeight="15"/>
  <cols>
    <col min="1" max="1" width="6" customWidth="1"/>
    <col min="2" max="2" width="26.5703125" bestFit="1" customWidth="1"/>
    <col min="3" max="3" width="11.5703125" bestFit="1" customWidth="1"/>
    <col min="5" max="5" width="19.7109375" bestFit="1" customWidth="1"/>
    <col min="6" max="6" width="16.7109375" bestFit="1" customWidth="1"/>
    <col min="7" max="7" width="17.42578125" bestFit="1" customWidth="1"/>
    <col min="8" max="8" width="19.42578125" bestFit="1" customWidth="1"/>
  </cols>
  <sheetData>
    <row r="1" spans="1:8" ht="18.75">
      <c r="A1" s="96" t="s">
        <v>63</v>
      </c>
      <c r="B1" s="96"/>
      <c r="C1" s="96"/>
      <c r="D1" s="96"/>
      <c r="E1" s="96"/>
      <c r="F1" s="96"/>
      <c r="G1" s="96"/>
      <c r="H1" s="96"/>
    </row>
    <row r="2" spans="1:8" ht="30">
      <c r="A2" s="28" t="s">
        <v>18</v>
      </c>
      <c r="B2" s="28" t="s">
        <v>16</v>
      </c>
      <c r="C2" s="28" t="s">
        <v>19</v>
      </c>
      <c r="D2" s="28" t="s">
        <v>15</v>
      </c>
      <c r="E2" s="28" t="s">
        <v>27</v>
      </c>
      <c r="F2" s="28" t="s">
        <v>26</v>
      </c>
      <c r="G2" s="31" t="s">
        <v>64</v>
      </c>
      <c r="H2" s="31" t="s">
        <v>65</v>
      </c>
    </row>
    <row r="3" spans="1:8">
      <c r="A3" s="9">
        <v>1</v>
      </c>
      <c r="B3" s="9" t="s">
        <v>80</v>
      </c>
      <c r="C3" s="9">
        <v>1</v>
      </c>
      <c r="D3" s="9" t="s">
        <v>10</v>
      </c>
      <c r="E3" s="10">
        <v>5000000</v>
      </c>
      <c r="F3" s="10">
        <f t="shared" ref="F3:F7" si="0">C3*E3</f>
        <v>5000000</v>
      </c>
      <c r="G3" s="9">
        <v>5</v>
      </c>
      <c r="H3" s="10">
        <f>E3/(G3*12)*C3</f>
        <v>83333.333333333328</v>
      </c>
    </row>
    <row r="4" spans="1:8">
      <c r="A4" s="9">
        <v>2</v>
      </c>
      <c r="B4" s="9" t="s">
        <v>22</v>
      </c>
      <c r="C4" s="9">
        <v>5</v>
      </c>
      <c r="D4" s="9" t="s">
        <v>10</v>
      </c>
      <c r="E4" s="10">
        <v>5000000</v>
      </c>
      <c r="F4" s="10">
        <f t="shared" si="0"/>
        <v>25000000</v>
      </c>
      <c r="G4" s="9">
        <v>5</v>
      </c>
      <c r="H4" s="10">
        <f>E4/(G4*12)*C4</f>
        <v>416666.66666666663</v>
      </c>
    </row>
    <row r="5" spans="1:8">
      <c r="A5" s="9">
        <v>3</v>
      </c>
      <c r="B5" s="9" t="s">
        <v>23</v>
      </c>
      <c r="C5" s="9">
        <v>2</v>
      </c>
      <c r="D5" s="9" t="s">
        <v>10</v>
      </c>
      <c r="E5" s="10">
        <v>1500000</v>
      </c>
      <c r="F5" s="10">
        <f t="shared" si="0"/>
        <v>3000000</v>
      </c>
      <c r="G5" s="9">
        <v>5</v>
      </c>
      <c r="H5" s="10">
        <f t="shared" ref="H5:H7" si="1">E5/(G5*12)*C5</f>
        <v>50000</v>
      </c>
    </row>
    <row r="6" spans="1:8">
      <c r="A6" s="9">
        <v>4</v>
      </c>
      <c r="B6" s="9" t="s">
        <v>104</v>
      </c>
      <c r="C6" s="9">
        <v>1</v>
      </c>
      <c r="D6" s="9" t="s">
        <v>10</v>
      </c>
      <c r="E6" s="10">
        <v>6000000</v>
      </c>
      <c r="F6" s="10">
        <f t="shared" si="0"/>
        <v>6000000</v>
      </c>
      <c r="G6" s="9">
        <v>5</v>
      </c>
      <c r="H6" s="10">
        <f t="shared" si="1"/>
        <v>100000</v>
      </c>
    </row>
    <row r="7" spans="1:8">
      <c r="A7" s="9">
        <v>5</v>
      </c>
      <c r="B7" s="9" t="s">
        <v>39</v>
      </c>
      <c r="C7" s="9">
        <v>1</v>
      </c>
      <c r="D7" s="9" t="s">
        <v>10</v>
      </c>
      <c r="E7" s="10">
        <v>2000000</v>
      </c>
      <c r="F7" s="10">
        <f t="shared" si="0"/>
        <v>2000000</v>
      </c>
      <c r="G7" s="9">
        <v>5</v>
      </c>
      <c r="H7" s="10">
        <f t="shared" si="1"/>
        <v>33333.333333333336</v>
      </c>
    </row>
    <row r="8" spans="1:8">
      <c r="A8" s="9"/>
      <c r="B8" s="9"/>
      <c r="C8" s="9"/>
      <c r="D8" s="9"/>
      <c r="E8" s="10"/>
      <c r="F8" s="10"/>
      <c r="G8" s="9"/>
      <c r="H8" s="12">
        <f>SUM(H3:H7)</f>
        <v>683333.33333333337</v>
      </c>
    </row>
    <row r="9" spans="1:8">
      <c r="A9" s="9">
        <v>6</v>
      </c>
      <c r="B9" s="9" t="s">
        <v>1</v>
      </c>
      <c r="C9" s="9">
        <v>2</v>
      </c>
      <c r="D9" s="9" t="s">
        <v>31</v>
      </c>
      <c r="E9" s="10">
        <v>2000000</v>
      </c>
      <c r="F9" s="10">
        <f t="shared" ref="F9" si="2">C9*E9</f>
        <v>4000000</v>
      </c>
      <c r="G9" s="32"/>
      <c r="H9" s="10"/>
    </row>
    <row r="10" spans="1:8">
      <c r="A10" s="97" t="s">
        <v>3</v>
      </c>
      <c r="B10" s="98"/>
      <c r="C10" s="98"/>
      <c r="D10" s="98"/>
      <c r="E10" s="98"/>
      <c r="F10" s="98"/>
      <c r="G10" s="99"/>
      <c r="H10" s="12">
        <f>H8+F9</f>
        <v>4683333.333333333</v>
      </c>
    </row>
    <row r="12" spans="1:8" ht="18.75">
      <c r="A12" s="96" t="s">
        <v>67</v>
      </c>
      <c r="B12" s="96"/>
      <c r="C12" s="96"/>
      <c r="D12" s="96"/>
      <c r="E12" s="96"/>
      <c r="F12" s="96"/>
    </row>
    <row r="13" spans="1:8">
      <c r="A13" s="28" t="s">
        <v>18</v>
      </c>
      <c r="B13" s="28" t="s">
        <v>16</v>
      </c>
      <c r="C13" s="28" t="s">
        <v>19</v>
      </c>
      <c r="D13" s="28" t="s">
        <v>15</v>
      </c>
      <c r="E13" s="28" t="s">
        <v>27</v>
      </c>
      <c r="F13" s="28" t="s">
        <v>26</v>
      </c>
    </row>
    <row r="14" spans="1:8">
      <c r="A14" s="9">
        <v>1</v>
      </c>
      <c r="B14" s="9" t="s">
        <v>68</v>
      </c>
      <c r="C14" s="9">
        <f>'Tahun ke 1'!C16</f>
        <v>13889</v>
      </c>
      <c r="D14" s="9" t="s">
        <v>2</v>
      </c>
      <c r="E14" s="10">
        <v>500</v>
      </c>
      <c r="F14" s="10">
        <f t="shared" ref="F14:F16" si="3">C14*E14</f>
        <v>6944500</v>
      </c>
    </row>
    <row r="15" spans="1:8">
      <c r="A15" s="9">
        <v>2</v>
      </c>
      <c r="B15" s="9" t="s">
        <v>9</v>
      </c>
      <c r="C15" s="9">
        <f>'Tahun ke 1'!C17</f>
        <v>417</v>
      </c>
      <c r="D15" s="9" t="s">
        <v>69</v>
      </c>
      <c r="E15" s="10">
        <v>2500</v>
      </c>
      <c r="F15" s="10">
        <f t="shared" si="3"/>
        <v>1042500</v>
      </c>
      <c r="H15" s="13"/>
    </row>
    <row r="16" spans="1:8">
      <c r="A16" s="9">
        <v>3</v>
      </c>
      <c r="B16" s="9" t="s">
        <v>6</v>
      </c>
      <c r="C16" s="9">
        <v>2</v>
      </c>
      <c r="D16" s="9" t="s">
        <v>11</v>
      </c>
      <c r="E16" s="10">
        <v>500000</v>
      </c>
      <c r="F16" s="10">
        <f t="shared" si="3"/>
        <v>1000000</v>
      </c>
    </row>
    <row r="17" spans="1:6">
      <c r="A17" s="97" t="s">
        <v>3</v>
      </c>
      <c r="B17" s="98"/>
      <c r="C17" s="98"/>
      <c r="D17" s="98"/>
      <c r="E17" s="99"/>
      <c r="F17" s="10">
        <f>SUM(F14:F16)</f>
        <v>8987000</v>
      </c>
    </row>
    <row r="19" spans="1:6" ht="18.75">
      <c r="A19" s="96" t="s">
        <v>21</v>
      </c>
      <c r="B19" s="96"/>
      <c r="C19" s="96"/>
      <c r="D19" s="33"/>
      <c r="E19" s="33"/>
      <c r="F19" s="33"/>
    </row>
    <row r="20" spans="1:6">
      <c r="A20" s="9" t="s">
        <v>18</v>
      </c>
      <c r="B20" s="9" t="s">
        <v>16</v>
      </c>
      <c r="C20" s="9" t="s">
        <v>19</v>
      </c>
      <c r="E20" s="13"/>
    </row>
    <row r="21" spans="1:6">
      <c r="A21" s="9">
        <v>1</v>
      </c>
      <c r="B21" s="9" t="s">
        <v>63</v>
      </c>
      <c r="C21" s="10">
        <f>H10</f>
        <v>4683333.333333333</v>
      </c>
    </row>
    <row r="22" spans="1:6">
      <c r="A22" s="9">
        <v>2</v>
      </c>
      <c r="B22" s="9" t="s">
        <v>67</v>
      </c>
      <c r="C22" s="10">
        <f>F17</f>
        <v>8987000</v>
      </c>
    </row>
    <row r="23" spans="1:6">
      <c r="A23" s="105" t="s">
        <v>3</v>
      </c>
      <c r="B23" s="106"/>
      <c r="C23" s="12">
        <f>SUM(C21:C22)</f>
        <v>13670333.333333332</v>
      </c>
    </row>
    <row r="24" spans="1:6" ht="18.75">
      <c r="A24" s="96" t="s">
        <v>36</v>
      </c>
      <c r="B24" s="96"/>
      <c r="C24" s="96"/>
      <c r="D24" s="96"/>
      <c r="E24" s="96"/>
      <c r="F24" s="96"/>
    </row>
    <row r="25" spans="1:6">
      <c r="A25" s="15" t="s">
        <v>18</v>
      </c>
      <c r="B25" s="15" t="s">
        <v>16</v>
      </c>
      <c r="C25" s="15" t="s">
        <v>14</v>
      </c>
      <c r="D25" s="15"/>
      <c r="E25" s="15" t="s">
        <v>27</v>
      </c>
      <c r="F25" s="15" t="s">
        <v>3</v>
      </c>
    </row>
    <row r="26" spans="1:6">
      <c r="A26" s="9">
        <v>1</v>
      </c>
      <c r="B26" s="9" t="s">
        <v>37</v>
      </c>
      <c r="C26" s="16">
        <f>'Tahun ke 1'!C30:D30</f>
        <v>4167</v>
      </c>
      <c r="D26" s="16"/>
      <c r="E26" s="10">
        <v>4000</v>
      </c>
      <c r="F26" s="10">
        <f>C26*E26</f>
        <v>16668000</v>
      </c>
    </row>
    <row r="27" spans="1:6">
      <c r="A27" s="9">
        <v>2</v>
      </c>
      <c r="B27" s="9" t="s">
        <v>38</v>
      </c>
      <c r="C27" s="16">
        <f>C26*12</f>
        <v>50004</v>
      </c>
      <c r="D27" s="16"/>
      <c r="E27" s="10">
        <v>4000</v>
      </c>
      <c r="F27" s="10">
        <f>C27*E27</f>
        <v>200016000</v>
      </c>
    </row>
    <row r="29" spans="1:6">
      <c r="B29" s="35" t="s">
        <v>70</v>
      </c>
      <c r="C29" s="36">
        <f>C23/C26</f>
        <v>3280.6175505959523</v>
      </c>
    </row>
    <row r="30" spans="1:6">
      <c r="B30" s="37" t="s">
        <v>71</v>
      </c>
      <c r="C30" s="12">
        <f>F26-C23</f>
        <v>2997666.6666666679</v>
      </c>
    </row>
    <row r="31" spans="1:6">
      <c r="C31" s="34"/>
      <c r="F31" s="13"/>
    </row>
    <row r="32" spans="1:6">
      <c r="F32" s="13"/>
    </row>
    <row r="35" spans="7:7">
      <c r="G35" s="13">
        <f>(C29+'BEP2'!C28+'BEP3'!C28)/3</f>
        <v>3088.0996186971711</v>
      </c>
    </row>
  </sheetData>
  <mergeCells count="7">
    <mergeCell ref="A10:G10"/>
    <mergeCell ref="A1:H1"/>
    <mergeCell ref="A24:F24"/>
    <mergeCell ref="A23:B23"/>
    <mergeCell ref="A17:E17"/>
    <mergeCell ref="A12:F12"/>
    <mergeCell ref="A19:C19"/>
  </mergeCells>
  <pageMargins left="0.7" right="0.7" top="0.75" bottom="0.75" header="0.3" footer="0.3"/>
  <pageSetup paperSize="9" scale="95"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vt:lpstr>
      <vt:lpstr>Tahun ke 3</vt:lpstr>
      <vt:lpstr>Tahun ke 2</vt:lpstr>
      <vt:lpstr>Tahun ke 1</vt:lpstr>
      <vt:lpstr>NPV+IRR</vt:lpstr>
      <vt:lpstr>PP</vt:lpstr>
      <vt:lpstr>BEP3</vt:lpstr>
      <vt:lpstr>BEP2</vt:lpstr>
      <vt:lpstr>BEP1</vt:lpstr>
      <vt:lpstr>BC</vt:lpstr>
      <vt:lpstr>ASUMSI</vt:lpstr>
      <vt:lpstr>RINGKASAN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2019-09-08T04:06:24Z</cp:lastPrinted>
  <dcterms:created xsi:type="dcterms:W3CDTF">2018-07-23T03:09:50Z</dcterms:created>
  <dcterms:modified xsi:type="dcterms:W3CDTF">2019-09-09T00:35:47Z</dcterms:modified>
</cp:coreProperties>
</file>